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avid\OneDrive\Desktop\Bath DATABASE\"/>
    </mc:Choice>
  </mc:AlternateContent>
  <xr:revisionPtr revIDLastSave="0" documentId="13_ncr:1_{F9331C2F-9F12-4A07-84D3-6F2E00A566F6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isotherm adsorp pH6" sheetId="3" r:id="rId1"/>
    <sheet name="isotherm adsorp pH8" sheetId="2" r:id="rId2"/>
    <sheet name="isotherm asdorp pH10" sheetId="1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4" i="1" l="1"/>
  <c r="I44" i="1"/>
  <c r="H52" i="1"/>
  <c r="O36" i="1" l="1"/>
  <c r="H27" i="2" l="1"/>
  <c r="H37" i="2" s="1"/>
  <c r="T18" i="2"/>
  <c r="T17" i="2"/>
  <c r="T16" i="2"/>
  <c r="T15" i="2"/>
  <c r="T14" i="2"/>
  <c r="O11" i="2"/>
  <c r="K30" i="2" s="1"/>
  <c r="P35" i="2" s="1"/>
  <c r="H23" i="2" l="1"/>
  <c r="H33" i="2" s="1"/>
  <c r="H40" i="2" s="1"/>
  <c r="L24" i="2"/>
  <c r="L34" i="2" s="1"/>
  <c r="D65" i="2" s="1"/>
  <c r="D26" i="2"/>
  <c r="D36" i="2" s="1"/>
  <c r="B29" i="2"/>
  <c r="D24" i="2"/>
  <c r="D34" i="2" s="1"/>
  <c r="E62" i="2" s="1"/>
  <c r="H25" i="2"/>
  <c r="H35" i="2" s="1"/>
  <c r="C69" i="2" s="1"/>
  <c r="L26" i="2"/>
  <c r="L36" i="2" s="1"/>
  <c r="D28" i="2"/>
  <c r="M29" i="2"/>
  <c r="O33" i="2" s="1"/>
  <c r="D61" i="2" s="1"/>
  <c r="L23" i="2"/>
  <c r="L33" i="2" s="1"/>
  <c r="D60" i="2" s="1"/>
  <c r="D25" i="2"/>
  <c r="D35" i="2" s="1"/>
  <c r="D42" i="2" s="1"/>
  <c r="H26" i="2"/>
  <c r="H36" i="2" s="1"/>
  <c r="H43" i="2" s="1"/>
  <c r="F74" i="2" s="1"/>
  <c r="L27" i="2"/>
  <c r="L37" i="2" s="1"/>
  <c r="F29" i="2"/>
  <c r="D23" i="2"/>
  <c r="D33" i="2" s="1"/>
  <c r="D40" i="2" s="1"/>
  <c r="H24" i="2"/>
  <c r="H34" i="2" s="1"/>
  <c r="C64" i="2" s="1"/>
  <c r="L25" i="2"/>
  <c r="L35" i="2" s="1"/>
  <c r="L42" i="2" s="1"/>
  <c r="D27" i="2"/>
  <c r="D37" i="2" s="1"/>
  <c r="D44" i="2" s="1"/>
  <c r="H77" i="2" s="1"/>
  <c r="J28" i="2"/>
  <c r="N36" i="2" s="1"/>
  <c r="C76" i="2" s="1"/>
  <c r="F30" i="2"/>
  <c r="P42" i="2"/>
  <c r="E71" i="2"/>
  <c r="E23" i="2"/>
  <c r="E33" i="2" s="1"/>
  <c r="I23" i="2"/>
  <c r="I33" i="2" s="1"/>
  <c r="M23" i="2"/>
  <c r="M33" i="2" s="1"/>
  <c r="E24" i="2"/>
  <c r="E34" i="2" s="1"/>
  <c r="I24" i="2"/>
  <c r="I34" i="2" s="1"/>
  <c r="M24" i="2"/>
  <c r="M34" i="2" s="1"/>
  <c r="E25" i="2"/>
  <c r="E35" i="2" s="1"/>
  <c r="I25" i="2"/>
  <c r="I35" i="2" s="1"/>
  <c r="M25" i="2"/>
  <c r="M35" i="2" s="1"/>
  <c r="E26" i="2"/>
  <c r="E36" i="2" s="1"/>
  <c r="I26" i="2"/>
  <c r="I36" i="2" s="1"/>
  <c r="M26" i="2"/>
  <c r="M36" i="2" s="1"/>
  <c r="E27" i="2"/>
  <c r="E37" i="2" s="1"/>
  <c r="I27" i="2"/>
  <c r="I37" i="2" s="1"/>
  <c r="M27" i="2"/>
  <c r="M37" i="2" s="1"/>
  <c r="E28" i="2"/>
  <c r="K28" i="2"/>
  <c r="N35" i="2" s="1"/>
  <c r="C29" i="2"/>
  <c r="I29" i="2"/>
  <c r="O37" i="2" s="1"/>
  <c r="B30" i="2"/>
  <c r="J30" i="2"/>
  <c r="P36" i="2" s="1"/>
  <c r="H47" i="2"/>
  <c r="F59" i="2"/>
  <c r="D75" i="2"/>
  <c r="L43" i="2"/>
  <c r="D80" i="2"/>
  <c r="L44" i="2"/>
  <c r="B23" i="2"/>
  <c r="B33" i="2" s="1"/>
  <c r="F23" i="2"/>
  <c r="F33" i="2" s="1"/>
  <c r="J23" i="2"/>
  <c r="J33" i="2" s="1"/>
  <c r="B24" i="2"/>
  <c r="B34" i="2" s="1"/>
  <c r="F24" i="2"/>
  <c r="F34" i="2" s="1"/>
  <c r="J24" i="2"/>
  <c r="J34" i="2" s="1"/>
  <c r="B25" i="2"/>
  <c r="B35" i="2" s="1"/>
  <c r="F25" i="2"/>
  <c r="F35" i="2" s="1"/>
  <c r="J25" i="2"/>
  <c r="J35" i="2" s="1"/>
  <c r="B26" i="2"/>
  <c r="B36" i="2" s="1"/>
  <c r="F26" i="2"/>
  <c r="F36" i="2" s="1"/>
  <c r="J26" i="2"/>
  <c r="J36" i="2" s="1"/>
  <c r="B27" i="2"/>
  <c r="B37" i="2" s="1"/>
  <c r="F27" i="2"/>
  <c r="F37" i="2" s="1"/>
  <c r="J27" i="2"/>
  <c r="J37" i="2" s="1"/>
  <c r="B28" i="2"/>
  <c r="F28" i="2"/>
  <c r="L28" i="2"/>
  <c r="N34" i="2" s="1"/>
  <c r="D29" i="2"/>
  <c r="J29" i="2"/>
  <c r="O36" i="2" s="1"/>
  <c r="D30" i="2"/>
  <c r="E72" i="2"/>
  <c r="D43" i="2"/>
  <c r="C79" i="2"/>
  <c r="H44" i="2"/>
  <c r="M30" i="2"/>
  <c r="P33" i="2" s="1"/>
  <c r="I30" i="2"/>
  <c r="P37" i="2" s="1"/>
  <c r="C30" i="2"/>
  <c r="K29" i="2"/>
  <c r="O35" i="2" s="1"/>
  <c r="C23" i="2"/>
  <c r="C33" i="2" s="1"/>
  <c r="G23" i="2"/>
  <c r="G33" i="2" s="1"/>
  <c r="K23" i="2"/>
  <c r="K33" i="2" s="1"/>
  <c r="C24" i="2"/>
  <c r="C34" i="2" s="1"/>
  <c r="G24" i="2"/>
  <c r="G34" i="2" s="1"/>
  <c r="K24" i="2"/>
  <c r="K34" i="2" s="1"/>
  <c r="C25" i="2"/>
  <c r="C35" i="2" s="1"/>
  <c r="G25" i="2"/>
  <c r="G35" i="2" s="1"/>
  <c r="K25" i="2"/>
  <c r="K35" i="2" s="1"/>
  <c r="C26" i="2"/>
  <c r="C36" i="2" s="1"/>
  <c r="G26" i="2"/>
  <c r="G36" i="2" s="1"/>
  <c r="K26" i="2"/>
  <c r="K36" i="2" s="1"/>
  <c r="C27" i="2"/>
  <c r="C37" i="2" s="1"/>
  <c r="G27" i="2"/>
  <c r="G37" i="2" s="1"/>
  <c r="K27" i="2"/>
  <c r="K37" i="2" s="1"/>
  <c r="C28" i="2"/>
  <c r="S15" i="2" s="1"/>
  <c r="I28" i="2"/>
  <c r="N37" i="2" s="1"/>
  <c r="M28" i="2"/>
  <c r="N33" i="2" s="1"/>
  <c r="E29" i="2"/>
  <c r="L29" i="2"/>
  <c r="O34" i="2" s="1"/>
  <c r="E30" i="2"/>
  <c r="L30" i="2"/>
  <c r="P34" i="2" s="1"/>
  <c r="N43" i="2"/>
  <c r="C59" i="2"/>
  <c r="H41" i="2" l="1"/>
  <c r="F64" i="2" s="1"/>
  <c r="E57" i="2"/>
  <c r="L41" i="2"/>
  <c r="D41" i="2"/>
  <c r="H62" i="2" s="1"/>
  <c r="H42" i="2"/>
  <c r="F69" i="2" s="1"/>
  <c r="E77" i="2"/>
  <c r="L40" i="2"/>
  <c r="L47" i="2" s="1"/>
  <c r="D70" i="2"/>
  <c r="O40" i="2"/>
  <c r="C74" i="2"/>
  <c r="S18" i="2"/>
  <c r="S17" i="2"/>
  <c r="D51" i="2"/>
  <c r="E67" i="2"/>
  <c r="H50" i="2"/>
  <c r="E66" i="2"/>
  <c r="P41" i="2"/>
  <c r="E78" i="2"/>
  <c r="G44" i="2"/>
  <c r="C65" i="2"/>
  <c r="K41" i="2"/>
  <c r="E81" i="2"/>
  <c r="P44" i="2"/>
  <c r="H48" i="2"/>
  <c r="F44" i="2"/>
  <c r="D78" i="2"/>
  <c r="E64" i="2"/>
  <c r="J41" i="2"/>
  <c r="F40" i="2"/>
  <c r="D58" i="2"/>
  <c r="M43" i="2"/>
  <c r="E75" i="2"/>
  <c r="C63" i="2"/>
  <c r="E41" i="2"/>
  <c r="H57" i="2"/>
  <c r="D47" i="2"/>
  <c r="K42" i="2"/>
  <c r="C70" i="2"/>
  <c r="D57" i="2"/>
  <c r="C40" i="2"/>
  <c r="H72" i="2"/>
  <c r="D50" i="2"/>
  <c r="C77" i="2"/>
  <c r="B44" i="2"/>
  <c r="D63" i="2"/>
  <c r="F41" i="2"/>
  <c r="E80" i="2"/>
  <c r="M44" i="2"/>
  <c r="C68" i="2"/>
  <c r="E42" i="2"/>
  <c r="C41" i="2"/>
  <c r="D62" i="2"/>
  <c r="G61" i="2"/>
  <c r="O47" i="2"/>
  <c r="D76" i="2"/>
  <c r="O43" i="2"/>
  <c r="P11" i="2"/>
  <c r="E74" i="2"/>
  <c r="J43" i="2"/>
  <c r="D68" i="2"/>
  <c r="F42" i="2"/>
  <c r="B41" i="2"/>
  <c r="C62" i="2"/>
  <c r="L51" i="2"/>
  <c r="G80" i="2"/>
  <c r="D79" i="2"/>
  <c r="I44" i="2"/>
  <c r="C73" i="2"/>
  <c r="E43" i="2"/>
  <c r="M41" i="2"/>
  <c r="E65" i="2"/>
  <c r="D59" i="2"/>
  <c r="I40" i="2"/>
  <c r="C61" i="2"/>
  <c r="N40" i="2"/>
  <c r="D72" i="2"/>
  <c r="C43" i="2"/>
  <c r="E58" i="2"/>
  <c r="G40" i="2"/>
  <c r="N41" i="2"/>
  <c r="C66" i="2"/>
  <c r="C72" i="2"/>
  <c r="B43" i="2"/>
  <c r="G75" i="2"/>
  <c r="L50" i="2"/>
  <c r="D69" i="2"/>
  <c r="I42" i="2"/>
  <c r="C81" i="2"/>
  <c r="N44" i="2"/>
  <c r="D77" i="2"/>
  <c r="C44" i="2"/>
  <c r="G41" i="2"/>
  <c r="E63" i="2"/>
  <c r="P40" i="2"/>
  <c r="E61" i="2"/>
  <c r="J42" i="2"/>
  <c r="E69" i="2"/>
  <c r="B40" i="2"/>
  <c r="B47" i="2" s="1"/>
  <c r="C57" i="2"/>
  <c r="D81" i="2"/>
  <c r="O44" i="2"/>
  <c r="I43" i="2"/>
  <c r="D74" i="2"/>
  <c r="E60" i="2"/>
  <c r="M40" i="2"/>
  <c r="H71" i="2"/>
  <c r="P49" i="2"/>
  <c r="F76" i="2"/>
  <c r="N50" i="2"/>
  <c r="O41" i="2"/>
  <c r="D66" i="2"/>
  <c r="C75" i="2"/>
  <c r="K43" i="2"/>
  <c r="E68" i="2"/>
  <c r="G42" i="2"/>
  <c r="D71" i="2"/>
  <c r="O42" i="2"/>
  <c r="G65" i="2"/>
  <c r="L48" i="2"/>
  <c r="C80" i="2"/>
  <c r="K44" i="2"/>
  <c r="G43" i="2"/>
  <c r="E73" i="2"/>
  <c r="D67" i="2"/>
  <c r="C42" i="2"/>
  <c r="C60" i="2"/>
  <c r="K40" i="2"/>
  <c r="H51" i="2"/>
  <c r="F79" i="2"/>
  <c r="S16" i="2"/>
  <c r="J44" i="2"/>
  <c r="E79" i="2"/>
  <c r="D73" i="2"/>
  <c r="F43" i="2"/>
  <c r="C67" i="2"/>
  <c r="B42" i="2"/>
  <c r="J40" i="2"/>
  <c r="E59" i="2"/>
  <c r="E76" i="2"/>
  <c r="P43" i="2"/>
  <c r="C71" i="2"/>
  <c r="N42" i="2"/>
  <c r="E44" i="2"/>
  <c r="C78" i="2"/>
  <c r="E70" i="2"/>
  <c r="M42" i="2"/>
  <c r="D64" i="2"/>
  <c r="I41" i="2"/>
  <c r="E40" i="2"/>
  <c r="C58" i="2"/>
  <c r="G70" i="2"/>
  <c r="L49" i="2"/>
  <c r="H67" i="2"/>
  <c r="D49" i="2"/>
  <c r="H49" i="2" l="1"/>
  <c r="G60" i="2"/>
  <c r="I69" i="2"/>
  <c r="D48" i="2"/>
  <c r="I74" i="2"/>
  <c r="I79" i="2"/>
  <c r="K79" i="2"/>
  <c r="K69" i="2"/>
  <c r="K59" i="2"/>
  <c r="I48" i="2"/>
  <c r="G64" i="2"/>
  <c r="I78" i="2"/>
  <c r="K78" i="2"/>
  <c r="P50" i="2"/>
  <c r="R50" i="2" s="1"/>
  <c r="H76" i="2"/>
  <c r="B49" i="2"/>
  <c r="F67" i="2"/>
  <c r="I80" i="2"/>
  <c r="K80" i="2"/>
  <c r="K75" i="2"/>
  <c r="I75" i="2"/>
  <c r="H69" i="2"/>
  <c r="J49" i="2"/>
  <c r="H63" i="2"/>
  <c r="G48" i="2"/>
  <c r="K81" i="2"/>
  <c r="I81" i="2"/>
  <c r="I72" i="2"/>
  <c r="K72" i="2"/>
  <c r="H65" i="2"/>
  <c r="M48" i="2"/>
  <c r="O50" i="2"/>
  <c r="G76" i="2"/>
  <c r="F68" i="2"/>
  <c r="E49" i="2"/>
  <c r="I70" i="2"/>
  <c r="K70" i="2"/>
  <c r="H78" i="2"/>
  <c r="G51" i="2"/>
  <c r="F78" i="2"/>
  <c r="E51" i="2"/>
  <c r="K67" i="2"/>
  <c r="I67" i="2"/>
  <c r="F60" i="2"/>
  <c r="K47" i="2"/>
  <c r="G49" i="2"/>
  <c r="H68" i="2"/>
  <c r="K57" i="2"/>
  <c r="I57" i="2"/>
  <c r="G77" i="2"/>
  <c r="C51" i="2"/>
  <c r="I66" i="2"/>
  <c r="K66" i="2"/>
  <c r="G47" i="2"/>
  <c r="H58" i="2"/>
  <c r="G59" i="2"/>
  <c r="I47" i="2"/>
  <c r="E50" i="2"/>
  <c r="F73" i="2"/>
  <c r="H74" i="2"/>
  <c r="J50" i="2"/>
  <c r="K76" i="2"/>
  <c r="I76" i="2"/>
  <c r="I68" i="2"/>
  <c r="K68" i="2"/>
  <c r="F70" i="2"/>
  <c r="K49" i="2"/>
  <c r="H75" i="2"/>
  <c r="M50" i="2"/>
  <c r="G58" i="2"/>
  <c r="F47" i="2"/>
  <c r="F51" i="2"/>
  <c r="G78" i="2"/>
  <c r="K58" i="2"/>
  <c r="I58" i="2"/>
  <c r="H70" i="2"/>
  <c r="M49" i="2"/>
  <c r="N49" i="2"/>
  <c r="F71" i="2"/>
  <c r="G73" i="2"/>
  <c r="F50" i="2"/>
  <c r="I60" i="2"/>
  <c r="K60" i="2"/>
  <c r="H73" i="2"/>
  <c r="G50" i="2"/>
  <c r="O48" i="2"/>
  <c r="G66" i="2"/>
  <c r="I50" i="2"/>
  <c r="G74" i="2"/>
  <c r="F57" i="2"/>
  <c r="H61" i="2"/>
  <c r="P47" i="2"/>
  <c r="F66" i="2"/>
  <c r="N48" i="2"/>
  <c r="K61" i="2"/>
  <c r="I61" i="2"/>
  <c r="K73" i="2"/>
  <c r="I73" i="2"/>
  <c r="F62" i="2"/>
  <c r="B48" i="2"/>
  <c r="K74" i="2"/>
  <c r="H80" i="2"/>
  <c r="M51" i="2"/>
  <c r="F77" i="2"/>
  <c r="B51" i="2"/>
  <c r="C47" i="2"/>
  <c r="G57" i="2"/>
  <c r="I59" i="2"/>
  <c r="F63" i="2"/>
  <c r="E48" i="2"/>
  <c r="H64" i="2"/>
  <c r="L64" i="2" s="1"/>
  <c r="J48" i="2"/>
  <c r="K48" i="2"/>
  <c r="F65" i="2"/>
  <c r="H66" i="2"/>
  <c r="P48" i="2"/>
  <c r="G63" i="2"/>
  <c r="F48" i="2"/>
  <c r="H81" i="2"/>
  <c r="P51" i="2"/>
  <c r="K64" i="2"/>
  <c r="I64" i="2"/>
  <c r="H79" i="2"/>
  <c r="J51" i="2"/>
  <c r="N47" i="2"/>
  <c r="R47" i="2" s="1"/>
  <c r="F61" i="2"/>
  <c r="I62" i="2"/>
  <c r="K62" i="2"/>
  <c r="F58" i="2"/>
  <c r="E47" i="2"/>
  <c r="K71" i="2"/>
  <c r="I71" i="2"/>
  <c r="H59" i="2"/>
  <c r="J47" i="2"/>
  <c r="G67" i="2"/>
  <c r="C49" i="2"/>
  <c r="F80" i="2"/>
  <c r="K51" i="2"/>
  <c r="G71" i="2"/>
  <c r="O49" i="2"/>
  <c r="F75" i="2"/>
  <c r="K50" i="2"/>
  <c r="H60" i="2"/>
  <c r="M47" i="2"/>
  <c r="G81" i="2"/>
  <c r="O51" i="2"/>
  <c r="F81" i="2"/>
  <c r="N51" i="2"/>
  <c r="G69" i="2"/>
  <c r="I49" i="2"/>
  <c r="F72" i="2"/>
  <c r="B50" i="2"/>
  <c r="G72" i="2"/>
  <c r="C50" i="2"/>
  <c r="G79" i="2"/>
  <c r="I51" i="2"/>
  <c r="F49" i="2"/>
  <c r="G68" i="2"/>
  <c r="C48" i="2"/>
  <c r="G62" i="2"/>
  <c r="K77" i="2"/>
  <c r="I77" i="2"/>
  <c r="K63" i="2"/>
  <c r="I63" i="2"/>
  <c r="K65" i="2"/>
  <c r="I65" i="2"/>
  <c r="J64" i="2" l="1"/>
  <c r="L79" i="2"/>
  <c r="J76" i="2"/>
  <c r="S50" i="2"/>
  <c r="L69" i="2"/>
  <c r="L61" i="2"/>
  <c r="J61" i="2"/>
  <c r="S48" i="2"/>
  <c r="R48" i="2"/>
  <c r="L71" i="2"/>
  <c r="J71" i="2"/>
  <c r="L67" i="2"/>
  <c r="J67" i="2"/>
  <c r="L63" i="2"/>
  <c r="J63" i="2"/>
  <c r="S49" i="2"/>
  <c r="R49" i="2"/>
  <c r="J68" i="2"/>
  <c r="L68" i="2"/>
  <c r="L76" i="2"/>
  <c r="L65" i="2"/>
  <c r="J65" i="2"/>
  <c r="L73" i="2"/>
  <c r="J73" i="2"/>
  <c r="J58" i="2"/>
  <c r="L58" i="2"/>
  <c r="S47" i="2"/>
  <c r="J66" i="2"/>
  <c r="L66" i="2"/>
  <c r="L57" i="2"/>
  <c r="J57" i="2"/>
  <c r="J70" i="2"/>
  <c r="L70" i="2"/>
  <c r="J69" i="2"/>
  <c r="R51" i="2"/>
  <c r="S51" i="2"/>
  <c r="J79" i="2"/>
  <c r="L77" i="2"/>
  <c r="J77" i="2"/>
  <c r="J74" i="2"/>
  <c r="L74" i="2"/>
  <c r="J72" i="2"/>
  <c r="L72" i="2"/>
  <c r="L81" i="2"/>
  <c r="J81" i="2"/>
  <c r="L75" i="2"/>
  <c r="J75" i="2"/>
  <c r="J80" i="2"/>
  <c r="L80" i="2"/>
  <c r="J62" i="2"/>
  <c r="L62" i="2"/>
  <c r="L59" i="2"/>
  <c r="J59" i="2"/>
  <c r="J60" i="2"/>
  <c r="L60" i="2"/>
  <c r="J78" i="2"/>
  <c r="L78" i="2"/>
  <c r="T16" i="3" l="1"/>
  <c r="S16" i="3"/>
  <c r="O11" i="3"/>
  <c r="I28" i="3" s="1"/>
  <c r="O36" i="3" s="1"/>
  <c r="J23" i="3" l="1"/>
  <c r="J33" i="3" s="1"/>
  <c r="E61" i="3" s="1"/>
  <c r="F24" i="3"/>
  <c r="F34" i="3" s="1"/>
  <c r="D65" i="3" s="1"/>
  <c r="F22" i="3"/>
  <c r="F32" i="3" s="1"/>
  <c r="F39" i="3" s="1"/>
  <c r="F46" i="3" s="1"/>
  <c r="B25" i="3"/>
  <c r="B35" i="3" s="1"/>
  <c r="B42" i="3" s="1"/>
  <c r="B49" i="3" s="1"/>
  <c r="B23" i="3"/>
  <c r="B33" i="3" s="1"/>
  <c r="B40" i="3" s="1"/>
  <c r="B47" i="3" s="1"/>
  <c r="J26" i="3"/>
  <c r="J36" i="3" s="1"/>
  <c r="E76" i="3" s="1"/>
  <c r="G22" i="3"/>
  <c r="G32" i="3" s="1"/>
  <c r="E55" i="3" s="1"/>
  <c r="K23" i="3"/>
  <c r="K33" i="3" s="1"/>
  <c r="C62" i="3" s="1"/>
  <c r="G24" i="3"/>
  <c r="G34" i="3" s="1"/>
  <c r="E65" i="3" s="1"/>
  <c r="C25" i="3"/>
  <c r="C35" i="3" s="1"/>
  <c r="C42" i="3" s="1"/>
  <c r="C49" i="3" s="1"/>
  <c r="I27" i="3"/>
  <c r="N36" i="3" s="1"/>
  <c r="N43" i="3" s="1"/>
  <c r="N50" i="3" s="1"/>
  <c r="B22" i="3"/>
  <c r="B32" i="3" s="1"/>
  <c r="B39" i="3" s="1"/>
  <c r="B46" i="3" s="1"/>
  <c r="J22" i="3"/>
  <c r="J32" i="3" s="1"/>
  <c r="J39" i="3" s="1"/>
  <c r="J46" i="3" s="1"/>
  <c r="F23" i="3"/>
  <c r="F33" i="3" s="1"/>
  <c r="D60" i="3" s="1"/>
  <c r="B24" i="3"/>
  <c r="B34" i="3" s="1"/>
  <c r="B41" i="3" s="1"/>
  <c r="B48" i="3" s="1"/>
  <c r="J24" i="3"/>
  <c r="J34" i="3" s="1"/>
  <c r="E66" i="3" s="1"/>
  <c r="F25" i="3"/>
  <c r="F35" i="3" s="1"/>
  <c r="F42" i="3" s="1"/>
  <c r="F49" i="3" s="1"/>
  <c r="F28" i="3"/>
  <c r="Q18" i="3" s="1"/>
  <c r="C23" i="3"/>
  <c r="C33" i="3" s="1"/>
  <c r="C40" i="3" s="1"/>
  <c r="C47" i="3" s="1"/>
  <c r="C22" i="3"/>
  <c r="C32" i="3" s="1"/>
  <c r="D54" i="3" s="1"/>
  <c r="K22" i="3"/>
  <c r="K32" i="3" s="1"/>
  <c r="C57" i="3" s="1"/>
  <c r="G23" i="3"/>
  <c r="G33" i="3" s="1"/>
  <c r="G40" i="3" s="1"/>
  <c r="G47" i="3" s="1"/>
  <c r="C24" i="3"/>
  <c r="C34" i="3" s="1"/>
  <c r="D64" i="3" s="1"/>
  <c r="K24" i="3"/>
  <c r="K34" i="3" s="1"/>
  <c r="C67" i="3" s="1"/>
  <c r="B26" i="3"/>
  <c r="B36" i="3" s="1"/>
  <c r="B43" i="3" s="1"/>
  <c r="B50" i="3" s="1"/>
  <c r="E29" i="3"/>
  <c r="R17" i="3" s="1"/>
  <c r="D78" i="3"/>
  <c r="O43" i="3"/>
  <c r="O50" i="3" s="1"/>
  <c r="C64" i="3"/>
  <c r="J40" i="3"/>
  <c r="J47" i="3" s="1"/>
  <c r="J29" i="3"/>
  <c r="P35" i="3" s="1"/>
  <c r="D29" i="3"/>
  <c r="K28" i="3"/>
  <c r="O34" i="3" s="1"/>
  <c r="E28" i="3"/>
  <c r="Q17" i="3" s="1"/>
  <c r="L27" i="3"/>
  <c r="N33" i="3" s="1"/>
  <c r="F27" i="3"/>
  <c r="P18" i="3" s="1"/>
  <c r="M26" i="3"/>
  <c r="M36" i="3" s="1"/>
  <c r="I26" i="3"/>
  <c r="I36" i="3" s="1"/>
  <c r="E26" i="3"/>
  <c r="E36" i="3" s="1"/>
  <c r="M25" i="3"/>
  <c r="M35" i="3" s="1"/>
  <c r="I25" i="3"/>
  <c r="I35" i="3" s="1"/>
  <c r="M29" i="3"/>
  <c r="P32" i="3" s="1"/>
  <c r="P39" i="3" s="1"/>
  <c r="P46" i="3" s="1"/>
  <c r="I29" i="3"/>
  <c r="P36" i="3" s="1"/>
  <c r="C29" i="3"/>
  <c r="R15" i="3" s="1"/>
  <c r="J28" i="3"/>
  <c r="O35" i="3" s="1"/>
  <c r="D28" i="3"/>
  <c r="K27" i="3"/>
  <c r="N34" i="3" s="1"/>
  <c r="E27" i="3"/>
  <c r="P17" i="3" s="1"/>
  <c r="L26" i="3"/>
  <c r="L36" i="3" s="1"/>
  <c r="H26" i="3"/>
  <c r="H36" i="3" s="1"/>
  <c r="D26" i="3"/>
  <c r="D36" i="3" s="1"/>
  <c r="L25" i="3"/>
  <c r="L35" i="3" s="1"/>
  <c r="H25" i="3"/>
  <c r="H35" i="3" s="1"/>
  <c r="D22" i="3"/>
  <c r="D32" i="3" s="1"/>
  <c r="H22" i="3"/>
  <c r="H32" i="3" s="1"/>
  <c r="L22" i="3"/>
  <c r="L32" i="3" s="1"/>
  <c r="D23" i="3"/>
  <c r="D33" i="3" s="1"/>
  <c r="H23" i="3"/>
  <c r="H33" i="3" s="1"/>
  <c r="L23" i="3"/>
  <c r="L33" i="3" s="1"/>
  <c r="D24" i="3"/>
  <c r="D34" i="3" s="1"/>
  <c r="H24" i="3"/>
  <c r="H34" i="3" s="1"/>
  <c r="L24" i="3"/>
  <c r="L34" i="3" s="1"/>
  <c r="D25" i="3"/>
  <c r="D35" i="3" s="1"/>
  <c r="J25" i="3"/>
  <c r="J35" i="3" s="1"/>
  <c r="F26" i="3"/>
  <c r="F36" i="3" s="1"/>
  <c r="C27" i="3"/>
  <c r="P15" i="3" s="1"/>
  <c r="M27" i="3"/>
  <c r="N32" i="3" s="1"/>
  <c r="L28" i="3"/>
  <c r="O33" i="3" s="1"/>
  <c r="K29" i="3"/>
  <c r="P34" i="3" s="1"/>
  <c r="G25" i="3"/>
  <c r="G35" i="3" s="1"/>
  <c r="C26" i="3"/>
  <c r="C36" i="3" s="1"/>
  <c r="K26" i="3"/>
  <c r="K36" i="3" s="1"/>
  <c r="J27" i="3"/>
  <c r="N35" i="3" s="1"/>
  <c r="F29" i="3"/>
  <c r="R18" i="3" s="1"/>
  <c r="E22" i="3"/>
  <c r="E32" i="3" s="1"/>
  <c r="I22" i="3"/>
  <c r="I32" i="3" s="1"/>
  <c r="M22" i="3"/>
  <c r="M32" i="3" s="1"/>
  <c r="E23" i="3"/>
  <c r="E33" i="3" s="1"/>
  <c r="I23" i="3"/>
  <c r="I33" i="3" s="1"/>
  <c r="M23" i="3"/>
  <c r="M33" i="3" s="1"/>
  <c r="E24" i="3"/>
  <c r="E34" i="3" s="1"/>
  <c r="I24" i="3"/>
  <c r="I34" i="3" s="1"/>
  <c r="M24" i="3"/>
  <c r="M34" i="3" s="1"/>
  <c r="E25" i="3"/>
  <c r="E35" i="3" s="1"/>
  <c r="K25" i="3"/>
  <c r="K35" i="3" s="1"/>
  <c r="G26" i="3"/>
  <c r="G36" i="3" s="1"/>
  <c r="D27" i="3"/>
  <c r="C28" i="3"/>
  <c r="Q15" i="3" s="1"/>
  <c r="M28" i="3"/>
  <c r="O32" i="3" s="1"/>
  <c r="L29" i="3"/>
  <c r="P33" i="3" s="1"/>
  <c r="F59" i="3" l="1"/>
  <c r="C59" i="3"/>
  <c r="D55" i="3"/>
  <c r="D70" i="3"/>
  <c r="G41" i="3"/>
  <c r="G48" i="3" s="1"/>
  <c r="K39" i="3"/>
  <c r="K46" i="3" s="1"/>
  <c r="K40" i="3"/>
  <c r="K47" i="3" s="1"/>
  <c r="C78" i="3"/>
  <c r="J43" i="3"/>
  <c r="D59" i="3"/>
  <c r="F41" i="3"/>
  <c r="F48" i="3" s="1"/>
  <c r="C69" i="3"/>
  <c r="C41" i="3"/>
  <c r="K41" i="3"/>
  <c r="K48" i="3" s="1"/>
  <c r="G39" i="3"/>
  <c r="C39" i="3"/>
  <c r="C46" i="3" s="1"/>
  <c r="C54" i="3"/>
  <c r="J41" i="3"/>
  <c r="C74" i="3"/>
  <c r="E56" i="3"/>
  <c r="E60" i="3"/>
  <c r="D69" i="3"/>
  <c r="F40" i="3"/>
  <c r="G59" i="3"/>
  <c r="F67" i="3"/>
  <c r="H56" i="3"/>
  <c r="G69" i="3"/>
  <c r="F64" i="3"/>
  <c r="G78" i="3"/>
  <c r="F74" i="3"/>
  <c r="H60" i="3"/>
  <c r="H61" i="3"/>
  <c r="F54" i="3"/>
  <c r="F69" i="3"/>
  <c r="G70" i="3"/>
  <c r="G55" i="3"/>
  <c r="H65" i="3"/>
  <c r="F78" i="3"/>
  <c r="D66" i="3"/>
  <c r="I41" i="3"/>
  <c r="I48" i="3" s="1"/>
  <c r="G42" i="3"/>
  <c r="G49" i="3" s="1"/>
  <c r="E70" i="3"/>
  <c r="L41" i="3"/>
  <c r="L48" i="3" s="1"/>
  <c r="D67" i="3"/>
  <c r="C61" i="3"/>
  <c r="H40" i="3"/>
  <c r="H47" i="3" s="1"/>
  <c r="C76" i="3"/>
  <c r="H43" i="3"/>
  <c r="H50" i="3" s="1"/>
  <c r="D76" i="3"/>
  <c r="I43" i="3"/>
  <c r="I50" i="3" s="1"/>
  <c r="D58" i="3"/>
  <c r="O39" i="3"/>
  <c r="O46" i="3" s="1"/>
  <c r="C72" i="3"/>
  <c r="K42" i="3"/>
  <c r="K49" i="3" s="1"/>
  <c r="E41" i="3"/>
  <c r="E48" i="3" s="1"/>
  <c r="C65" i="3"/>
  <c r="E57" i="3"/>
  <c r="M39" i="3"/>
  <c r="M46" i="3" s="1"/>
  <c r="C73" i="3"/>
  <c r="N42" i="3"/>
  <c r="N49" i="3" s="1"/>
  <c r="P41" i="3"/>
  <c r="P48" i="3" s="1"/>
  <c r="E68" i="3"/>
  <c r="F43" i="3"/>
  <c r="F50" i="3" s="1"/>
  <c r="D75" i="3"/>
  <c r="H41" i="3"/>
  <c r="H48" i="3" s="1"/>
  <c r="C66" i="3"/>
  <c r="D40" i="3"/>
  <c r="D47" i="3" s="1"/>
  <c r="E59" i="3"/>
  <c r="C71" i="3"/>
  <c r="H42" i="3"/>
  <c r="H49" i="3" s="1"/>
  <c r="D77" i="3"/>
  <c r="L43" i="3"/>
  <c r="L50" i="3" s="1"/>
  <c r="O42" i="3"/>
  <c r="O49" i="3" s="1"/>
  <c r="D73" i="3"/>
  <c r="I42" i="3"/>
  <c r="I49" i="3" s="1"/>
  <c r="D71" i="3"/>
  <c r="E77" i="3"/>
  <c r="M43" i="3"/>
  <c r="M50" i="3" s="1"/>
  <c r="D68" i="3"/>
  <c r="O41" i="3"/>
  <c r="O48" i="3" s="1"/>
  <c r="E63" i="3"/>
  <c r="P40" i="3"/>
  <c r="P47" i="3" s="1"/>
  <c r="D56" i="3"/>
  <c r="I39" i="3"/>
  <c r="I46" i="3" s="1"/>
  <c r="D57" i="3"/>
  <c r="L39" i="3"/>
  <c r="L46" i="3" s="1"/>
  <c r="S17" i="3"/>
  <c r="T17" i="3"/>
  <c r="M42" i="3"/>
  <c r="M49" i="3" s="1"/>
  <c r="E72" i="3"/>
  <c r="T18" i="3"/>
  <c r="S18" i="3"/>
  <c r="E75" i="3"/>
  <c r="G43" i="3"/>
  <c r="G50" i="3" s="1"/>
  <c r="C60" i="3"/>
  <c r="E40" i="3"/>
  <c r="E47" i="3" s="1"/>
  <c r="T15" i="3"/>
  <c r="S15" i="3"/>
  <c r="E54" i="3"/>
  <c r="D39" i="3"/>
  <c r="D46" i="3" s="1"/>
  <c r="E58" i="3"/>
  <c r="H58" i="3"/>
  <c r="E42" i="3"/>
  <c r="E49" i="3" s="1"/>
  <c r="C70" i="3"/>
  <c r="M40" i="3"/>
  <c r="M47" i="3" s="1"/>
  <c r="E62" i="3"/>
  <c r="C77" i="3"/>
  <c r="K43" i="3"/>
  <c r="K50" i="3" s="1"/>
  <c r="O40" i="3"/>
  <c r="O47" i="3" s="1"/>
  <c r="D63" i="3"/>
  <c r="E71" i="3"/>
  <c r="J42" i="3"/>
  <c r="J49" i="3" s="1"/>
  <c r="D41" i="3"/>
  <c r="D48" i="3" s="1"/>
  <c r="E64" i="3"/>
  <c r="K64" i="3" s="1"/>
  <c r="D72" i="3"/>
  <c r="L42" i="3"/>
  <c r="L49" i="3" s="1"/>
  <c r="E67" i="3"/>
  <c r="M41" i="3"/>
  <c r="M48" i="3" s="1"/>
  <c r="I40" i="3"/>
  <c r="I47" i="3" s="1"/>
  <c r="D61" i="3"/>
  <c r="C55" i="3"/>
  <c r="E39" i="3"/>
  <c r="E46" i="3" s="1"/>
  <c r="D74" i="3"/>
  <c r="C43" i="3"/>
  <c r="C50" i="3" s="1"/>
  <c r="N39" i="3"/>
  <c r="N46" i="3" s="1"/>
  <c r="Q46" i="3" s="1"/>
  <c r="C58" i="3"/>
  <c r="D42" i="3"/>
  <c r="D49" i="3" s="1"/>
  <c r="E69" i="3"/>
  <c r="D62" i="3"/>
  <c r="L40" i="3"/>
  <c r="L47" i="3" s="1"/>
  <c r="H39" i="3"/>
  <c r="H46" i="3" s="1"/>
  <c r="C56" i="3"/>
  <c r="E74" i="3"/>
  <c r="D43" i="3"/>
  <c r="D50" i="3" s="1"/>
  <c r="N41" i="3"/>
  <c r="N48" i="3" s="1"/>
  <c r="C68" i="3"/>
  <c r="P43" i="3"/>
  <c r="P50" i="3" s="1"/>
  <c r="Q50" i="3" s="1"/>
  <c r="E78" i="3"/>
  <c r="E43" i="3"/>
  <c r="E50" i="3" s="1"/>
  <c r="C75" i="3"/>
  <c r="N40" i="3"/>
  <c r="N47" i="3" s="1"/>
  <c r="C63" i="3"/>
  <c r="E73" i="3"/>
  <c r="P42" i="3"/>
  <c r="P49" i="3" s="1"/>
  <c r="F57" i="3" l="1"/>
  <c r="Q47" i="3"/>
  <c r="G65" i="3"/>
  <c r="G54" i="3"/>
  <c r="G60" i="3"/>
  <c r="F47" i="3"/>
  <c r="H55" i="3"/>
  <c r="G46" i="3"/>
  <c r="G64" i="3"/>
  <c r="C48" i="3"/>
  <c r="H76" i="3"/>
  <c r="J50" i="3"/>
  <c r="Q49" i="3"/>
  <c r="Q48" i="3"/>
  <c r="K54" i="3"/>
  <c r="I78" i="3"/>
  <c r="F62" i="3"/>
  <c r="H66" i="3"/>
  <c r="J48" i="3"/>
  <c r="K59" i="3"/>
  <c r="I64" i="3"/>
  <c r="K69" i="3"/>
  <c r="I69" i="3"/>
  <c r="K78" i="3"/>
  <c r="K62" i="3"/>
  <c r="F63" i="3"/>
  <c r="F58" i="3"/>
  <c r="F70" i="3"/>
  <c r="G56" i="3"/>
  <c r="G68" i="3"/>
  <c r="G77" i="3"/>
  <c r="I59" i="3"/>
  <c r="H57" i="3"/>
  <c r="F72" i="3"/>
  <c r="G76" i="3"/>
  <c r="F61" i="3"/>
  <c r="H73" i="3"/>
  <c r="G74" i="3"/>
  <c r="H75" i="3"/>
  <c r="G71" i="3"/>
  <c r="H59" i="3"/>
  <c r="G75" i="3"/>
  <c r="H70" i="3"/>
  <c r="F68" i="3"/>
  <c r="K74" i="3"/>
  <c r="H64" i="3"/>
  <c r="H62" i="3"/>
  <c r="G57" i="3"/>
  <c r="H63" i="3"/>
  <c r="H77" i="3"/>
  <c r="F71" i="3"/>
  <c r="F73" i="3"/>
  <c r="G58" i="3"/>
  <c r="F76" i="3"/>
  <c r="G66" i="3"/>
  <c r="H78" i="3"/>
  <c r="F75" i="3"/>
  <c r="F56" i="3"/>
  <c r="J56" i="3" s="1"/>
  <c r="H69" i="3"/>
  <c r="G61" i="3"/>
  <c r="G63" i="3"/>
  <c r="H74" i="3"/>
  <c r="G62" i="3"/>
  <c r="F55" i="3"/>
  <c r="H67" i="3"/>
  <c r="G72" i="3"/>
  <c r="H71" i="3"/>
  <c r="F77" i="3"/>
  <c r="H54" i="3"/>
  <c r="F60" i="3"/>
  <c r="L60" i="3" s="1"/>
  <c r="H72" i="3"/>
  <c r="G73" i="3"/>
  <c r="F66" i="3"/>
  <c r="H68" i="3"/>
  <c r="F65" i="3"/>
  <c r="L65" i="3" s="1"/>
  <c r="G67" i="3"/>
  <c r="K68" i="3"/>
  <c r="I68" i="3"/>
  <c r="I56" i="3"/>
  <c r="K56" i="3"/>
  <c r="I54" i="3"/>
  <c r="K72" i="3"/>
  <c r="I72" i="3"/>
  <c r="K76" i="3"/>
  <c r="I76" i="3"/>
  <c r="K65" i="3"/>
  <c r="I65" i="3"/>
  <c r="I74" i="3"/>
  <c r="I75" i="3"/>
  <c r="K75" i="3"/>
  <c r="I71" i="3"/>
  <c r="K71" i="3"/>
  <c r="I62" i="3"/>
  <c r="I63" i="3"/>
  <c r="K63" i="3"/>
  <c r="K58" i="3"/>
  <c r="I58" i="3"/>
  <c r="K70" i="3"/>
  <c r="I70" i="3"/>
  <c r="K57" i="3"/>
  <c r="I57" i="3"/>
  <c r="I73" i="3"/>
  <c r="K73" i="3"/>
  <c r="K61" i="3"/>
  <c r="I61" i="3"/>
  <c r="I55" i="3"/>
  <c r="K55" i="3"/>
  <c r="I77" i="3"/>
  <c r="K77" i="3"/>
  <c r="K60" i="3"/>
  <c r="I60" i="3"/>
  <c r="K66" i="3"/>
  <c r="I66" i="3"/>
  <c r="K67" i="3"/>
  <c r="I67" i="3"/>
  <c r="J58" i="3" l="1"/>
  <c r="L62" i="3"/>
  <c r="L63" i="3"/>
  <c r="L67" i="3"/>
  <c r="L55" i="3"/>
  <c r="L56" i="3"/>
  <c r="L73" i="3"/>
  <c r="J61" i="3"/>
  <c r="J65" i="3"/>
  <c r="J55" i="3"/>
  <c r="L61" i="3"/>
  <c r="L76" i="3"/>
  <c r="J74" i="3"/>
  <c r="J68" i="3"/>
  <c r="J63" i="3"/>
  <c r="L70" i="3"/>
  <c r="J75" i="3"/>
  <c r="L58" i="3"/>
  <c r="J73" i="3"/>
  <c r="J60" i="3"/>
  <c r="L68" i="3"/>
  <c r="J67" i="3"/>
  <c r="L72" i="3"/>
  <c r="L66" i="3"/>
  <c r="J71" i="3"/>
  <c r="L75" i="3"/>
  <c r="J76" i="3"/>
  <c r="J77" i="3"/>
  <c r="J72" i="3"/>
  <c r="L71" i="3"/>
  <c r="J70" i="3"/>
  <c r="L77" i="3"/>
  <c r="J62" i="3"/>
  <c r="J66" i="3"/>
  <c r="L74" i="3"/>
  <c r="J78" i="3"/>
  <c r="L78" i="3"/>
  <c r="J57" i="3"/>
  <c r="L57" i="3"/>
  <c r="J64" i="3"/>
  <c r="L64" i="3"/>
  <c r="J59" i="3"/>
  <c r="L59" i="3"/>
  <c r="L54" i="3"/>
  <c r="J54" i="3"/>
  <c r="J69" i="3"/>
  <c r="L69" i="3"/>
  <c r="E115" i="1"/>
  <c r="E114" i="1"/>
  <c r="E113" i="1"/>
  <c r="E112" i="1"/>
  <c r="E111" i="1"/>
  <c r="E110" i="1"/>
  <c r="E109" i="1"/>
  <c r="E108" i="1"/>
  <c r="K63" i="1"/>
  <c r="J63" i="1"/>
  <c r="I63" i="1"/>
  <c r="H63" i="1"/>
  <c r="K62" i="1"/>
  <c r="J62" i="1"/>
  <c r="I62" i="1"/>
  <c r="H62" i="1"/>
  <c r="K61" i="1"/>
  <c r="J61" i="1"/>
  <c r="I61" i="1"/>
  <c r="H61" i="1"/>
  <c r="K60" i="1"/>
  <c r="J60" i="1"/>
  <c r="I60" i="1"/>
  <c r="H60" i="1"/>
  <c r="K59" i="1"/>
  <c r="J59" i="1"/>
  <c r="I59" i="1"/>
  <c r="H59" i="1"/>
  <c r="K58" i="1"/>
  <c r="J58" i="1"/>
  <c r="I58" i="1"/>
  <c r="H58" i="1"/>
  <c r="K57" i="1"/>
  <c r="J57" i="1"/>
  <c r="I57" i="1"/>
  <c r="H57" i="1"/>
  <c r="K56" i="1"/>
  <c r="J56" i="1"/>
  <c r="I56" i="1"/>
  <c r="H56" i="1"/>
  <c r="K55" i="1"/>
  <c r="J55" i="1"/>
  <c r="I55" i="1"/>
  <c r="H55" i="1"/>
  <c r="K54" i="1"/>
  <c r="J54" i="1"/>
  <c r="I54" i="1"/>
  <c r="H54" i="1"/>
  <c r="K53" i="1"/>
  <c r="J53" i="1"/>
  <c r="I53" i="1"/>
  <c r="H53" i="1"/>
  <c r="K52" i="1"/>
  <c r="J52" i="1"/>
  <c r="I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6" i="1"/>
  <c r="J46" i="1"/>
  <c r="I46" i="1"/>
  <c r="H46" i="1"/>
  <c r="K45" i="1"/>
  <c r="J45" i="1"/>
  <c r="I45" i="1"/>
  <c r="H45" i="1"/>
  <c r="K44" i="1"/>
  <c r="H44" i="1"/>
  <c r="O40" i="1"/>
  <c r="N40" i="1"/>
  <c r="O39" i="1"/>
  <c r="N39" i="1"/>
  <c r="O38" i="1"/>
  <c r="N38" i="1"/>
  <c r="O37" i="1"/>
  <c r="N37" i="1"/>
  <c r="N36" i="1"/>
  <c r="T19" i="1"/>
  <c r="S19" i="1"/>
  <c r="T16" i="1"/>
  <c r="S16" i="1"/>
  <c r="T15" i="1"/>
  <c r="S15" i="1"/>
  <c r="T14" i="1"/>
  <c r="S14" i="1"/>
  <c r="T13" i="1"/>
  <c r="S13" i="1"/>
  <c r="T12" i="1"/>
  <c r="S12" i="1"/>
  <c r="Q23" i="1" s="1"/>
  <c r="N10" i="1" l="1"/>
  <c r="J26" i="1" s="1"/>
  <c r="J33" i="1" s="1"/>
  <c r="H22" i="1"/>
  <c r="H29" i="1" s="1"/>
  <c r="C23" i="1"/>
  <c r="C30" i="1" s="1"/>
  <c r="Q20" i="1"/>
  <c r="P21" i="1"/>
  <c r="E22" i="1"/>
  <c r="E29" i="1" s="1"/>
  <c r="I22" i="1"/>
  <c r="I29" i="1" s="1"/>
  <c r="M22" i="1"/>
  <c r="M29" i="1" s="1"/>
  <c r="D23" i="1"/>
  <c r="D30" i="1" s="1"/>
  <c r="H23" i="1"/>
  <c r="H30" i="1" s="1"/>
  <c r="L23" i="1"/>
  <c r="L30" i="1" s="1"/>
  <c r="R23" i="1"/>
  <c r="C24" i="1"/>
  <c r="C31" i="1" s="1"/>
  <c r="G24" i="1"/>
  <c r="G31" i="1" s="1"/>
  <c r="K24" i="1"/>
  <c r="K31" i="1" s="1"/>
  <c r="C25" i="1"/>
  <c r="C32" i="1" s="1"/>
  <c r="G25" i="1"/>
  <c r="G32" i="1" s="1"/>
  <c r="K25" i="1"/>
  <c r="K32" i="1" s="1"/>
  <c r="C26" i="1"/>
  <c r="C33" i="1" s="1"/>
  <c r="G26" i="1"/>
  <c r="G33" i="1" s="1"/>
  <c r="K26" i="1"/>
  <c r="K33" i="1" s="1"/>
  <c r="R20" i="1"/>
  <c r="Q21" i="1"/>
  <c r="B22" i="1"/>
  <c r="B29" i="1" s="1"/>
  <c r="F22" i="1"/>
  <c r="F29" i="1" s="1"/>
  <c r="J22" i="1"/>
  <c r="J29" i="1" s="1"/>
  <c r="P22" i="1"/>
  <c r="E23" i="1"/>
  <c r="E30" i="1" s="1"/>
  <c r="I23" i="1"/>
  <c r="I30" i="1" s="1"/>
  <c r="M23" i="1"/>
  <c r="M30" i="1" s="1"/>
  <c r="D24" i="1"/>
  <c r="D31" i="1" s="1"/>
  <c r="H24" i="1"/>
  <c r="H31" i="1" s="1"/>
  <c r="L24" i="1"/>
  <c r="L31" i="1" s="1"/>
  <c r="D25" i="1"/>
  <c r="D32" i="1" s="1"/>
  <c r="H25" i="1"/>
  <c r="H32" i="1" s="1"/>
  <c r="L25" i="1"/>
  <c r="L32" i="1" s="1"/>
  <c r="D26" i="1"/>
  <c r="D33" i="1" s="1"/>
  <c r="H26" i="1"/>
  <c r="H33" i="1" s="1"/>
  <c r="L26" i="1"/>
  <c r="L33" i="1" s="1"/>
  <c r="R21" i="1"/>
  <c r="C22" i="1"/>
  <c r="C29" i="1" s="1"/>
  <c r="G22" i="1"/>
  <c r="G29" i="1" s="1"/>
  <c r="K22" i="1"/>
  <c r="K29" i="1" s="1"/>
  <c r="Q22" i="1"/>
  <c r="B23" i="1"/>
  <c r="B30" i="1" s="1"/>
  <c r="F23" i="1"/>
  <c r="F30" i="1" s="1"/>
  <c r="J23" i="1"/>
  <c r="J30" i="1" s="1"/>
  <c r="P23" i="1"/>
  <c r="E24" i="1"/>
  <c r="E31" i="1" s="1"/>
  <c r="I24" i="1"/>
  <c r="I31" i="1" s="1"/>
  <c r="M24" i="1"/>
  <c r="M31" i="1" s="1"/>
  <c r="E25" i="1"/>
  <c r="E32" i="1" s="1"/>
  <c r="I25" i="1"/>
  <c r="I32" i="1" s="1"/>
  <c r="M25" i="1"/>
  <c r="M32" i="1" s="1"/>
  <c r="E26" i="1"/>
  <c r="E33" i="1" s="1"/>
  <c r="I26" i="1"/>
  <c r="I33" i="1" s="1"/>
  <c r="M26" i="1"/>
  <c r="M33" i="1" s="1"/>
  <c r="P20" i="1"/>
  <c r="D22" i="1"/>
  <c r="D29" i="1" s="1"/>
  <c r="L22" i="1"/>
  <c r="L29" i="1" s="1"/>
  <c r="R22" i="1"/>
  <c r="G23" i="1"/>
  <c r="G30" i="1" s="1"/>
  <c r="K23" i="1"/>
  <c r="K30" i="1" s="1"/>
  <c r="B24" i="1"/>
  <c r="B31" i="1" s="1"/>
  <c r="F24" i="1"/>
  <c r="F31" i="1" s="1"/>
  <c r="J24" i="1"/>
  <c r="J31" i="1" s="1"/>
  <c r="B25" i="1"/>
  <c r="B32" i="1" s="1"/>
  <c r="F25" i="1"/>
  <c r="F32" i="1" s="1"/>
  <c r="J25" i="1"/>
  <c r="J32" i="1" s="1"/>
  <c r="B26" i="1"/>
  <c r="B33" i="1" s="1"/>
  <c r="F26" i="1"/>
  <c r="F33" i="1" s="1"/>
  <c r="S21" i="1" l="1"/>
  <c r="T21" i="1"/>
  <c r="T23" i="1"/>
  <c r="S23" i="1"/>
  <c r="T22" i="1"/>
  <c r="S22" i="1"/>
  <c r="S20" i="1"/>
  <c r="T20" i="1"/>
</calcChain>
</file>

<file path=xl/sharedStrings.xml><?xml version="1.0" encoding="utf-8"?>
<sst xmlns="http://schemas.openxmlformats.org/spreadsheetml/2006/main" count="171" uniqueCount="54">
  <si>
    <t>User: USER</t>
  </si>
  <si>
    <t>Path: C:\Program Files\BMG\Omega\User\Data\</t>
  </si>
  <si>
    <t>Test ID: 404</t>
  </si>
  <si>
    <t>Test Name: QUICK ABS</t>
  </si>
  <si>
    <t>Date: 09/07/2019</t>
  </si>
  <si>
    <t>Time: 15:04:58</t>
  </si>
  <si>
    <t>ID1: GOx absorptio bradford</t>
  </si>
  <si>
    <t>Absorbance</t>
  </si>
  <si>
    <t>Absorbance values are displayed as OD</t>
  </si>
  <si>
    <t>Raw Data (595)</t>
  </si>
  <si>
    <t>Gox conc.</t>
  </si>
  <si>
    <t>ABS1</t>
  </si>
  <si>
    <t>ABS2</t>
  </si>
  <si>
    <t>ABS3</t>
  </si>
  <si>
    <t>AVG</t>
  </si>
  <si>
    <t>stdev</t>
  </si>
  <si>
    <t>A</t>
  </si>
  <si>
    <t>B</t>
  </si>
  <si>
    <t>C</t>
  </si>
  <si>
    <t>D</t>
  </si>
  <si>
    <t>E</t>
  </si>
  <si>
    <t>F</t>
  </si>
  <si>
    <t>G</t>
  </si>
  <si>
    <t>H</t>
  </si>
  <si>
    <t>mM</t>
  </si>
  <si>
    <t>cnt</t>
  </si>
  <si>
    <t>ugGOx/mgDW</t>
  </si>
  <si>
    <t>ugGOx/bead</t>
  </si>
  <si>
    <t>avg</t>
  </si>
  <si>
    <t>CNT</t>
  </si>
  <si>
    <t>conc. Super</t>
  </si>
  <si>
    <t>Test ID: 474</t>
  </si>
  <si>
    <t>Date: 06/08/2019</t>
  </si>
  <si>
    <t>Time: 12:21:31</t>
  </si>
  <si>
    <t>ID1: GOx absorption pH6 06_08</t>
  </si>
  <si>
    <t>Blank</t>
  </si>
  <si>
    <t>ABS</t>
  </si>
  <si>
    <t>stadev</t>
  </si>
  <si>
    <t>Black subtracted</t>
  </si>
  <si>
    <t>ug of Gox in 50 uL of supernatant</t>
  </si>
  <si>
    <t>sample</t>
  </si>
  <si>
    <t>mgdw</t>
  </si>
  <si>
    <t>ug of Gox / mg DW</t>
  </si>
  <si>
    <t>pH6</t>
  </si>
  <si>
    <t>Test ID: 473</t>
  </si>
  <si>
    <t>Time: 11:51:03</t>
  </si>
  <si>
    <t>ID1: GOx absorption pH8 06_08</t>
  </si>
  <si>
    <t>dil2</t>
  </si>
  <si>
    <t>dil3</t>
  </si>
  <si>
    <t>Blank subtracted</t>
  </si>
  <si>
    <t>Ci</t>
  </si>
  <si>
    <t>ug of Gox/mg of cellulose DW</t>
  </si>
  <si>
    <t>ug of Gox/Bead</t>
  </si>
  <si>
    <t>pH8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</si>
</sst>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/>
    <xf numFmtId="0" fontId="0" fillId="2" borderId="9" xfId="0" applyFill="1" applyBorder="1"/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2" fontId="0" fillId="2" borderId="9" xfId="0" applyNumberFormat="1" applyFill="1" applyBorder="1"/>
    <xf numFmtId="0" fontId="0" fillId="3" borderId="9" xfId="0" applyFill="1" applyBorder="1"/>
    <xf numFmtId="0" fontId="0" fillId="3" borderId="10" xfId="0" applyFill="1" applyBorder="1"/>
    <xf numFmtId="0" fontId="0" fillId="0" borderId="0" xfId="0" applyFill="1" applyBorder="1"/>
    <xf numFmtId="2" fontId="0" fillId="0" borderId="0" xfId="0" applyNumberFormat="1"/>
    <xf numFmtId="2" fontId="1" fillId="0" borderId="0" xfId="0" applyNumberFormat="1" applyFont="1"/>
    <xf numFmtId="0" fontId="0" fillId="4" borderId="0" xfId="0" applyFill="1"/>
    <xf numFmtId="0" fontId="0" fillId="2" borderId="9" xfId="0" applyFill="1" applyBorder="1" applyAlignment="1">
      <alignment horizontal="right"/>
    </xf>
    <xf numFmtId="0" fontId="0" fillId="5" borderId="9" xfId="0" applyFill="1" applyBorder="1" applyAlignment="1">
      <alignment horizontal="right"/>
    </xf>
    <xf numFmtId="0" fontId="0" fillId="6" borderId="9" xfId="0" applyFill="1" applyBorder="1" applyAlignment="1">
      <alignment horizontal="right"/>
    </xf>
    <xf numFmtId="0" fontId="2" fillId="7" borderId="9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4" borderId="0" xfId="0" applyFont="1" applyFill="1" applyBorder="1" applyAlignment="1">
      <alignment horizontal="right"/>
    </xf>
    <xf numFmtId="0" fontId="0" fillId="4" borderId="9" xfId="0" applyFill="1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9" xfId="0" applyBorder="1"/>
    <xf numFmtId="0" fontId="2" fillId="8" borderId="9" xfId="0" applyFon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5" borderId="2" xfId="0" applyFill="1" applyBorder="1" applyAlignment="1">
      <alignment horizontal="right"/>
    </xf>
    <xf numFmtId="0" fontId="0" fillId="6" borderId="2" xfId="0" applyFill="1" applyBorder="1" applyAlignment="1">
      <alignment horizontal="right"/>
    </xf>
    <xf numFmtId="0" fontId="2" fillId="7" borderId="2" xfId="0" applyFont="1" applyFill="1" applyBorder="1" applyAlignment="1">
      <alignment horizontal="right"/>
    </xf>
    <xf numFmtId="0" fontId="2" fillId="7" borderId="3" xfId="0" applyFont="1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0" fillId="5" borderId="0" xfId="0" applyFill="1" applyBorder="1" applyAlignment="1">
      <alignment horizontal="right"/>
    </xf>
    <xf numFmtId="0" fontId="0" fillId="6" borderId="0" xfId="0" applyFill="1" applyBorder="1" applyAlignment="1">
      <alignment horizontal="right"/>
    </xf>
    <xf numFmtId="0" fontId="2" fillId="7" borderId="0" xfId="0" applyFont="1" applyFill="1" applyBorder="1" applyAlignment="1">
      <alignment horizontal="right"/>
    </xf>
    <xf numFmtId="0" fontId="2" fillId="7" borderId="5" xfId="0" applyFont="1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2" fillId="8" borderId="0" xfId="0" applyFont="1" applyFill="1" applyBorder="1" applyAlignment="1">
      <alignment horizontal="right"/>
    </xf>
    <xf numFmtId="0" fontId="2" fillId="8" borderId="5" xfId="0" applyFont="1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0" borderId="7" xfId="0" applyBorder="1"/>
    <xf numFmtId="0" fontId="2" fillId="8" borderId="7" xfId="0" applyFont="1" applyFill="1" applyBorder="1" applyAlignment="1">
      <alignment horizontal="right"/>
    </xf>
    <xf numFmtId="0" fontId="2" fillId="8" borderId="8" xfId="0" applyFont="1" applyFill="1" applyBorder="1" applyAlignment="1">
      <alignment horizontal="right"/>
    </xf>
    <xf numFmtId="164" fontId="0" fillId="0" borderId="0" xfId="0" applyNumberFormat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2" fillId="12" borderId="0" xfId="0" applyFont="1" applyFill="1"/>
    <xf numFmtId="0" fontId="2" fillId="13" borderId="0" xfId="0" applyFont="1" applyFill="1"/>
    <xf numFmtId="0" fontId="0" fillId="9" borderId="1" xfId="0" applyFill="1" applyBorder="1" applyAlignment="1">
      <alignment horizontal="right"/>
    </xf>
    <xf numFmtId="0" fontId="0" fillId="9" borderId="2" xfId="0" applyFill="1" applyBorder="1" applyAlignment="1">
      <alignment horizontal="right"/>
    </xf>
    <xf numFmtId="0" fontId="0" fillId="10" borderId="2" xfId="0" applyFill="1" applyBorder="1" applyAlignment="1">
      <alignment horizontal="right"/>
    </xf>
    <xf numFmtId="0" fontId="0" fillId="11" borderId="2" xfId="0" applyFill="1" applyBorder="1" applyAlignment="1">
      <alignment horizontal="right"/>
    </xf>
    <xf numFmtId="0" fontId="2" fillId="12" borderId="2" xfId="0" applyFont="1" applyFill="1" applyBorder="1" applyAlignment="1">
      <alignment horizontal="right"/>
    </xf>
    <xf numFmtId="0" fontId="2" fillId="12" borderId="3" xfId="0" applyFont="1" applyFill="1" applyBorder="1" applyAlignment="1">
      <alignment horizontal="right"/>
    </xf>
    <xf numFmtId="0" fontId="3" fillId="0" borderId="0" xfId="0" applyFont="1" applyFill="1"/>
    <xf numFmtId="0" fontId="0" fillId="9" borderId="4" xfId="0" applyFill="1" applyBorder="1" applyAlignment="1">
      <alignment horizontal="right"/>
    </xf>
    <xf numFmtId="0" fontId="0" fillId="9" borderId="0" xfId="0" applyFill="1" applyBorder="1" applyAlignment="1">
      <alignment horizontal="right"/>
    </xf>
    <xf numFmtId="0" fontId="0" fillId="10" borderId="0" xfId="0" applyFill="1" applyBorder="1" applyAlignment="1">
      <alignment horizontal="right"/>
    </xf>
    <xf numFmtId="0" fontId="0" fillId="11" borderId="0" xfId="0" applyFill="1" applyBorder="1" applyAlignment="1">
      <alignment horizontal="right"/>
    </xf>
    <xf numFmtId="0" fontId="2" fillId="12" borderId="0" xfId="0" applyFont="1" applyFill="1" applyBorder="1" applyAlignment="1">
      <alignment horizontal="right"/>
    </xf>
    <xf numFmtId="0" fontId="2" fillId="12" borderId="5" xfId="0" applyFont="1" applyFill="1" applyBorder="1" applyAlignment="1">
      <alignment horizontal="right"/>
    </xf>
    <xf numFmtId="0" fontId="3" fillId="0" borderId="0" xfId="0" applyFont="1" applyFill="1" applyBorder="1"/>
    <xf numFmtId="164" fontId="0" fillId="0" borderId="0" xfId="0" applyNumberFormat="1" applyFill="1"/>
    <xf numFmtId="0" fontId="0" fillId="3" borderId="0" xfId="0" applyFill="1" applyBorder="1" applyAlignment="1">
      <alignment horizontal="right"/>
    </xf>
    <xf numFmtId="0" fontId="0" fillId="14" borderId="0" xfId="0" applyFill="1" applyBorder="1" applyAlignment="1">
      <alignment horizontal="right"/>
    </xf>
    <xf numFmtId="0" fontId="2" fillId="13" borderId="0" xfId="0" applyFont="1" applyFill="1" applyBorder="1" applyAlignment="1">
      <alignment horizontal="right"/>
    </xf>
    <xf numFmtId="0" fontId="2" fillId="13" borderId="5" xfId="0" applyFont="1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14" borderId="7" xfId="0" applyFill="1" applyBorder="1" applyAlignment="1">
      <alignment horizontal="right"/>
    </xf>
    <xf numFmtId="0" fontId="2" fillId="12" borderId="7" xfId="0" applyFont="1" applyFill="1" applyBorder="1" applyAlignment="1">
      <alignment horizontal="right"/>
    </xf>
    <xf numFmtId="0" fontId="2" fillId="13" borderId="7" xfId="0" applyFont="1" applyFill="1" applyBorder="1" applyAlignment="1">
      <alignment horizontal="right"/>
    </xf>
    <xf numFmtId="0" fontId="2" fillId="13" borderId="8" xfId="0" applyFont="1" applyFill="1" applyBorder="1" applyAlignment="1">
      <alignment horizontal="right"/>
    </xf>
    <xf numFmtId="164" fontId="0" fillId="9" borderId="1" xfId="0" applyNumberFormat="1" applyFill="1" applyBorder="1" applyAlignment="1">
      <alignment horizontal="right"/>
    </xf>
    <xf numFmtId="164" fontId="0" fillId="9" borderId="2" xfId="0" applyNumberFormat="1" applyFill="1" applyBorder="1" applyAlignment="1">
      <alignment horizontal="right"/>
    </xf>
    <xf numFmtId="164" fontId="0" fillId="10" borderId="2" xfId="0" applyNumberFormat="1" applyFill="1" applyBorder="1" applyAlignment="1">
      <alignment horizontal="right"/>
    </xf>
    <xf numFmtId="164" fontId="0" fillId="11" borderId="2" xfId="0" applyNumberFormat="1" applyFill="1" applyBorder="1" applyAlignment="1">
      <alignment horizontal="right"/>
    </xf>
    <xf numFmtId="164" fontId="2" fillId="12" borderId="2" xfId="0" applyNumberFormat="1" applyFont="1" applyFill="1" applyBorder="1" applyAlignment="1">
      <alignment horizontal="right"/>
    </xf>
    <xf numFmtId="164" fontId="2" fillId="12" borderId="3" xfId="0" applyNumberFormat="1" applyFont="1" applyFill="1" applyBorder="1" applyAlignment="1">
      <alignment horizontal="right"/>
    </xf>
    <xf numFmtId="164" fontId="0" fillId="9" borderId="4" xfId="0" applyNumberFormat="1" applyFill="1" applyBorder="1" applyAlignment="1">
      <alignment horizontal="right"/>
    </xf>
    <xf numFmtId="164" fontId="0" fillId="9" borderId="0" xfId="0" applyNumberFormat="1" applyFill="1" applyBorder="1" applyAlignment="1">
      <alignment horizontal="right"/>
    </xf>
    <xf numFmtId="164" fontId="0" fillId="10" borderId="0" xfId="0" applyNumberFormat="1" applyFill="1" applyBorder="1" applyAlignment="1">
      <alignment horizontal="right"/>
    </xf>
    <xf numFmtId="164" fontId="0" fillId="11" borderId="0" xfId="0" applyNumberFormat="1" applyFill="1" applyBorder="1" applyAlignment="1">
      <alignment horizontal="right"/>
    </xf>
    <xf numFmtId="164" fontId="2" fillId="12" borderId="0" xfId="0" applyNumberFormat="1" applyFont="1" applyFill="1" applyBorder="1" applyAlignment="1">
      <alignment horizontal="right"/>
    </xf>
    <xf numFmtId="164" fontId="2" fillId="12" borderId="5" xfId="0" applyNumberFormat="1" applyFont="1" applyFill="1" applyBorder="1" applyAlignment="1">
      <alignment horizontal="right"/>
    </xf>
    <xf numFmtId="164" fontId="0" fillId="4" borderId="4" xfId="0" applyNumberFormat="1" applyFill="1" applyBorder="1" applyAlignment="1">
      <alignment horizontal="right"/>
    </xf>
    <xf numFmtId="164" fontId="0" fillId="3" borderId="0" xfId="0" applyNumberFormat="1" applyFill="1" applyBorder="1" applyAlignment="1">
      <alignment horizontal="right"/>
    </xf>
    <xf numFmtId="164" fontId="0" fillId="14" borderId="0" xfId="0" applyNumberFormat="1" applyFill="1" applyBorder="1" applyAlignment="1">
      <alignment horizontal="right"/>
    </xf>
    <xf numFmtId="164" fontId="2" fillId="13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2" fillId="13" borderId="5" xfId="0" applyNumberFormat="1" applyFont="1" applyFill="1" applyBorder="1" applyAlignment="1">
      <alignment horizontal="right"/>
    </xf>
    <xf numFmtId="164" fontId="0" fillId="4" borderId="6" xfId="0" applyNumberFormat="1" applyFill="1" applyBorder="1" applyAlignment="1">
      <alignment horizontal="right"/>
    </xf>
    <xf numFmtId="164" fontId="2" fillId="12" borderId="7" xfId="0" applyNumberFormat="1" applyFont="1" applyFill="1" applyBorder="1" applyAlignment="1">
      <alignment horizontal="right"/>
    </xf>
    <xf numFmtId="164" fontId="2" fillId="13" borderId="7" xfId="0" applyNumberFormat="1" applyFont="1" applyFill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2" fillId="13" borderId="8" xfId="0" applyNumberFormat="1" applyFont="1" applyFill="1" applyBorder="1" applyAlignment="1">
      <alignment horizontal="right"/>
    </xf>
    <xf numFmtId="0" fontId="3" fillId="15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0" fillId="4" borderId="9" xfId="0" applyNumberFormat="1" applyFill="1" applyBorder="1" applyAlignment="1">
      <alignment horizontal="right"/>
    </xf>
    <xf numFmtId="0" fontId="3" fillId="16" borderId="0" xfId="0" applyFont="1" applyFill="1" applyBorder="1" applyAlignment="1">
      <alignment horizontal="right"/>
    </xf>
    <xf numFmtId="2" fontId="0" fillId="0" borderId="0" xfId="0" applyNumberFormat="1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6.035817060195417E-2"/>
                  <c:y val="-0.28344191489646209"/>
                </c:manualLayout>
              </c:layout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'[2]End point (2)'!$L$67:$L$71</c:f>
                <c:numCache>
                  <c:formatCode>General</c:formatCode>
                  <c:ptCount val="5"/>
                  <c:pt idx="0">
                    <c:v>1.9751246552326411</c:v>
                  </c:pt>
                  <c:pt idx="1">
                    <c:v>4.0796113401676672</c:v>
                  </c:pt>
                  <c:pt idx="2">
                    <c:v>3.0838963005378917</c:v>
                  </c:pt>
                  <c:pt idx="3">
                    <c:v>12.436224670386235</c:v>
                  </c:pt>
                  <c:pt idx="4">
                    <c:v>12.340262556129215</c:v>
                  </c:pt>
                </c:numCache>
              </c:numRef>
            </c:plus>
            <c:minus>
              <c:numRef>
                <c:f>'[2]End point (2)'!$L$67:$L$71</c:f>
                <c:numCache>
                  <c:formatCode>General</c:formatCode>
                  <c:ptCount val="5"/>
                  <c:pt idx="0">
                    <c:v>1.9751246552326411</c:v>
                  </c:pt>
                  <c:pt idx="1">
                    <c:v>4.0796113401676672</c:v>
                  </c:pt>
                  <c:pt idx="2">
                    <c:v>3.0838963005378917</c:v>
                  </c:pt>
                  <c:pt idx="3">
                    <c:v>12.436224670386235</c:v>
                  </c:pt>
                  <c:pt idx="4">
                    <c:v>12.340262556129215</c:v>
                  </c:pt>
                </c:numCache>
              </c:numRef>
            </c:minus>
          </c:errBars>
          <c:errBars>
            <c:errDir val="x"/>
            <c:errBarType val="both"/>
            <c:errValType val="cust"/>
            <c:noEndCap val="0"/>
            <c:plus>
              <c:numRef>
                <c:f>'[2]End point (2)'!$K$67:$K$71</c:f>
                <c:numCache>
                  <c:formatCode>General</c:formatCode>
                  <c:ptCount val="5"/>
                  <c:pt idx="0">
                    <c:v>1.8961196690233346E-2</c:v>
                  </c:pt>
                  <c:pt idx="1">
                    <c:v>3.9164268865609593E-2</c:v>
                  </c:pt>
                  <c:pt idx="2">
                    <c:v>2.9605404485163595E-2</c:v>
                  </c:pt>
                  <c:pt idx="3">
                    <c:v>0.11938775683570786</c:v>
                  </c:pt>
                  <c:pt idx="4">
                    <c:v>0.11846652053884084</c:v>
                  </c:pt>
                </c:numCache>
              </c:numRef>
            </c:plus>
            <c:minus>
              <c:numRef>
                <c:f>'[2]End point (2)'!$K$67:$K$71</c:f>
                <c:numCache>
                  <c:formatCode>General</c:formatCode>
                  <c:ptCount val="5"/>
                  <c:pt idx="0">
                    <c:v>1.8961196690233346E-2</c:v>
                  </c:pt>
                  <c:pt idx="1">
                    <c:v>3.9164268865609593E-2</c:v>
                  </c:pt>
                  <c:pt idx="2">
                    <c:v>2.9605404485163595E-2</c:v>
                  </c:pt>
                  <c:pt idx="3">
                    <c:v>0.11938775683570786</c:v>
                  </c:pt>
                  <c:pt idx="4">
                    <c:v>0.11846652053884084</c:v>
                  </c:pt>
                </c:numCache>
              </c:numRef>
            </c:minus>
          </c:errBars>
          <c:xVal>
            <c:numRef>
              <c:f>'[2]End point (2)'!$I$67:$I$71</c:f>
              <c:numCache>
                <c:formatCode>General</c:formatCode>
                <c:ptCount val="5"/>
                <c:pt idx="0">
                  <c:v>0.4022277227722772</c:v>
                </c:pt>
                <c:pt idx="1">
                  <c:v>0.84158415841584155</c:v>
                </c:pt>
                <c:pt idx="2">
                  <c:v>1.1870874587458744</c:v>
                </c:pt>
                <c:pt idx="3">
                  <c:v>2.3391089108910887</c:v>
                </c:pt>
                <c:pt idx="4">
                  <c:v>4.4832920792079198</c:v>
                </c:pt>
              </c:numCache>
            </c:numRef>
          </c:xVal>
          <c:yVal>
            <c:numRef>
              <c:f>'[2]End point (2)'!$J$67:$J$71</c:f>
              <c:numCache>
                <c:formatCode>General</c:formatCode>
                <c:ptCount val="5"/>
                <c:pt idx="0">
                  <c:v>4.9762788778877907</c:v>
                </c:pt>
                <c:pt idx="1">
                  <c:v>7.4391501650165077</c:v>
                </c:pt>
                <c:pt idx="2">
                  <c:v>19.05338971397142</c:v>
                </c:pt>
                <c:pt idx="3">
                  <c:v>41.759488448844927</c:v>
                </c:pt>
                <c:pt idx="4">
                  <c:v>103.82374174917504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4A-47E7-9461-2CEF9AA69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183504"/>
        <c:axId val="1518180176"/>
      </c:scatterChart>
      <c:valAx>
        <c:axId val="151818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8180176"/>
        <c:crosses val="autoZero"/>
        <c:crossBetween val="midCat"/>
      </c:valAx>
      <c:valAx>
        <c:axId val="151818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81835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627062</xdr:colOff>
      <xdr:row>77</xdr:row>
      <xdr:rowOff>55562</xdr:rowOff>
    </xdr:from>
    <xdr:to>
      <xdr:col>18</xdr:col>
      <xdr:colOff>327419</xdr:colOff>
      <xdr:row>89</xdr:row>
      <xdr:rowOff>90685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bpc-dc820-User\Desktop\Experiments\BEADS%20new%20exp%2002072019\GOx%20adsorptions%20Bradford\GOX%20absoprtion%20bradford%2006092019%20pH6%20v2%20all%20comparis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bpc-dc820-User\Desktop\Experiments\BEADS%20new%20exp%2002072019\GOx%20adsorptions%20Bradford\GOX%20absoprtion%20bradford%2006082019%20pH8%20(Autosav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d point"/>
      <sheetName val="End point (2)"/>
      <sheetName val="Sheet2"/>
      <sheetName val="Sheet1"/>
    </sheetNames>
    <sheetDataSet>
      <sheetData sheetId="0"/>
      <sheetData sheetId="1">
        <row r="15">
          <cell r="O15">
            <v>1.171</v>
          </cell>
          <cell r="S15">
            <v>0.42599999999999999</v>
          </cell>
        </row>
        <row r="16">
          <cell r="O16">
            <v>1.7070000000000001</v>
          </cell>
          <cell r="S16">
            <v>0.55199999999999994</v>
          </cell>
        </row>
        <row r="17">
          <cell r="O17">
            <v>3.3149999999999999</v>
          </cell>
          <cell r="S17">
            <v>1.1420000000000001</v>
          </cell>
        </row>
        <row r="18">
          <cell r="O18">
            <v>6.53</v>
          </cell>
          <cell r="S18">
            <v>1.9550000000000001</v>
          </cell>
        </row>
        <row r="47">
          <cell r="I47">
            <v>0.49458212638128979</v>
          </cell>
          <cell r="J47">
            <v>13.541787361871018</v>
          </cell>
          <cell r="K47">
            <v>1.3905676855289949E-2</v>
          </cell>
          <cell r="L47">
            <v>1.390567685528983</v>
          </cell>
        </row>
        <row r="48">
          <cell r="I48">
            <v>1.0417337195579877</v>
          </cell>
          <cell r="J48">
            <v>12.926628044201246</v>
          </cell>
          <cell r="K48">
            <v>1.3139629561115706E-2</v>
          </cell>
          <cell r="L48">
            <v>1.3139629561115638</v>
          </cell>
        </row>
        <row r="49">
          <cell r="I49">
            <v>1.4579980688767302</v>
          </cell>
          <cell r="J49">
            <v>24.900193112326985</v>
          </cell>
          <cell r="K49">
            <v>7.1213074885853878E-2</v>
          </cell>
          <cell r="L49">
            <v>7.1213074885853773</v>
          </cell>
        </row>
        <row r="50">
          <cell r="I50">
            <v>2.7636519686728902</v>
          </cell>
          <cell r="J50">
            <v>55.134803132711006</v>
          </cell>
          <cell r="K50">
            <v>0.16472994500735294</v>
          </cell>
          <cell r="L50">
            <v>16.472994500735314</v>
          </cell>
        </row>
        <row r="51">
          <cell r="I51">
            <v>5.3234631477309309</v>
          </cell>
          <cell r="J51">
            <v>120.65368522690693</v>
          </cell>
          <cell r="K51">
            <v>0.18761624257212295</v>
          </cell>
          <cell r="L51">
            <v>18.761624257212336</v>
          </cell>
        </row>
        <row r="52">
          <cell r="I52">
            <v>0.49994635768694379</v>
          </cell>
          <cell r="J52">
            <v>12.902147054866695</v>
          </cell>
          <cell r="K52">
            <v>2.8946974709220169E-2</v>
          </cell>
          <cell r="L52">
            <v>2.8717236814702551</v>
          </cell>
        </row>
        <row r="53">
          <cell r="I53">
            <v>1.0106211779851948</v>
          </cell>
          <cell r="J53">
            <v>15.910597422103683</v>
          </cell>
          <cell r="K53">
            <v>3.6445204916775109E-2</v>
          </cell>
          <cell r="L53">
            <v>3.6155957258705516</v>
          </cell>
        </row>
        <row r="54">
          <cell r="I54">
            <v>1.3828988305975756</v>
          </cell>
          <cell r="J54">
            <v>32.152893789923056</v>
          </cell>
          <cell r="K54">
            <v>8.1972756120128915E-2</v>
          </cell>
          <cell r="L54">
            <v>8.132217869060403</v>
          </cell>
        </row>
        <row r="55">
          <cell r="I55">
            <v>2.6628044201265966</v>
          </cell>
          <cell r="J55">
            <v>64.701942447758285</v>
          </cell>
          <cell r="K55">
            <v>0.25977948193132389</v>
          </cell>
          <cell r="L55">
            <v>25.771774001123422</v>
          </cell>
        </row>
        <row r="56">
          <cell r="I56">
            <v>5.3105889925973626</v>
          </cell>
          <cell r="J56">
            <v>120.97331422645216</v>
          </cell>
          <cell r="K56">
            <v>0.25599020051687393</v>
          </cell>
          <cell r="L56">
            <v>25.395853225880405</v>
          </cell>
        </row>
        <row r="57">
          <cell r="I57">
            <v>0.49565497264242059</v>
          </cell>
          <cell r="J57">
            <v>13.99427368308119</v>
          </cell>
          <cell r="K57">
            <v>4.0142231378328171E-3</v>
          </cell>
          <cell r="L57">
            <v>0.41814824352425256</v>
          </cell>
        </row>
        <row r="58">
          <cell r="I58">
            <v>0.9591245574509174</v>
          </cell>
          <cell r="J58">
            <v>22.070358598862772</v>
          </cell>
          <cell r="K58">
            <v>3.5872231514430857E-2</v>
          </cell>
          <cell r="L58">
            <v>3.7366907827532239</v>
          </cell>
        </row>
        <row r="59">
          <cell r="I59">
            <v>1.4987662267997</v>
          </cell>
          <cell r="J59">
            <v>21.69101804169793</v>
          </cell>
          <cell r="K59">
            <v>9.4714766460007593E-2</v>
          </cell>
          <cell r="L59">
            <v>9.8661215062507903</v>
          </cell>
        </row>
        <row r="60">
          <cell r="I60">
            <v>2.6542216500375502</v>
          </cell>
          <cell r="J60">
            <v>68.83107812108851</v>
          </cell>
          <cell r="K60">
            <v>0.27533507717664241</v>
          </cell>
          <cell r="L60">
            <v>28.680737205900375</v>
          </cell>
        </row>
        <row r="61">
          <cell r="I61">
            <v>5.3749597682652093</v>
          </cell>
          <cell r="J61">
            <v>120.31669080570747</v>
          </cell>
          <cell r="K61">
            <v>0.24843283547348463</v>
          </cell>
          <cell r="L61">
            <v>25.878420361821284</v>
          </cell>
        </row>
        <row r="62">
          <cell r="I62">
            <v>0.53535028430425946</v>
          </cell>
          <cell r="J62">
            <v>10.288012575623972</v>
          </cell>
          <cell r="K62">
            <v>2.1403215688509822E-2</v>
          </cell>
          <cell r="L62">
            <v>2.3264364878815034</v>
          </cell>
        </row>
        <row r="63">
          <cell r="I63">
            <v>0.99989271537388724</v>
          </cell>
          <cell r="J63">
            <v>18.598617894142709</v>
          </cell>
          <cell r="K63">
            <v>5.4872704012635665E-2</v>
          </cell>
          <cell r="L63">
            <v>5.9644243491995352</v>
          </cell>
        </row>
        <row r="64">
          <cell r="I64">
            <v>1.4268855273039376</v>
          </cell>
          <cell r="J64">
            <v>30.44722529305027</v>
          </cell>
          <cell r="K64">
            <v>8.0584967098869004E-2</v>
          </cell>
          <cell r="L64">
            <v>8.7592355542248992</v>
          </cell>
        </row>
        <row r="65">
          <cell r="I65">
            <v>2.7421950434502738</v>
          </cell>
          <cell r="J65">
            <v>62.261408320622373</v>
          </cell>
          <cell r="K65">
            <v>2.4838186681236416E-2</v>
          </cell>
          <cell r="L65">
            <v>2.6998029001343942</v>
          </cell>
        </row>
        <row r="66">
          <cell r="I66">
            <v>4.9887351142581275</v>
          </cell>
          <cell r="J66">
            <v>167.52879192846433</v>
          </cell>
          <cell r="K66">
            <v>0.20543255097821622</v>
          </cell>
          <cell r="L66">
            <v>22.329625106327839</v>
          </cell>
        </row>
        <row r="67">
          <cell r="I67">
            <v>0.56109859457139821</v>
          </cell>
          <cell r="J67">
            <v>7.689888998727878</v>
          </cell>
          <cell r="K67">
            <v>1.1849974270129061E-2</v>
          </cell>
          <cell r="L67">
            <v>1.3225417712197562</v>
          </cell>
        </row>
        <row r="68">
          <cell r="I68">
            <v>1.0009655616350179</v>
          </cell>
          <cell r="J68">
            <v>18.977057853234616</v>
          </cell>
          <cell r="K68">
            <v>3.5775843794728236E-2</v>
          </cell>
          <cell r="L68">
            <v>3.9928397092330705</v>
          </cell>
        </row>
        <row r="69">
          <cell r="I69">
            <v>1.3775345992919217</v>
          </cell>
          <cell r="J69">
            <v>36.770692043312323</v>
          </cell>
          <cell r="K69">
            <v>2.6323021449169173E-2</v>
          </cell>
          <cell r="L69">
            <v>2.9378372153090617</v>
          </cell>
        </row>
        <row r="70">
          <cell r="I70">
            <v>2.5962879519364881</v>
          </cell>
          <cell r="J70">
            <v>80.213398221374078</v>
          </cell>
          <cell r="K70">
            <v>6.7784868571746551E-2</v>
          </cell>
          <cell r="L70">
            <v>7.565275510239573</v>
          </cell>
        </row>
        <row r="71">
          <cell r="I71">
            <v>4.7666559382040568</v>
          </cell>
          <cell r="J71">
            <v>196.80179261115441</v>
          </cell>
          <cell r="K71">
            <v>0.14212682436961493</v>
          </cell>
          <cell r="L71">
            <v>15.862368791251678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d point"/>
      <sheetName val="End point (2)"/>
    </sheetNames>
    <sheetDataSet>
      <sheetData sheetId="0"/>
      <sheetData sheetId="1">
        <row r="14">
          <cell r="T14">
            <v>0</v>
          </cell>
        </row>
        <row r="15">
          <cell r="O15">
            <v>0.91300000000000003</v>
          </cell>
          <cell r="S15">
            <v>0.35599999999999993</v>
          </cell>
          <cell r="T15">
            <v>6.5996632910744497E-3</v>
          </cell>
        </row>
        <row r="16">
          <cell r="O16">
            <v>1.37</v>
          </cell>
          <cell r="S16">
            <v>0.42799999999999999</v>
          </cell>
          <cell r="T16">
            <v>8.6538366571647877E-3</v>
          </cell>
        </row>
        <row r="17">
          <cell r="O17">
            <v>2.74</v>
          </cell>
          <cell r="S17">
            <v>0.89733333333333321</v>
          </cell>
          <cell r="T17">
            <v>3.7151342132179035E-2</v>
          </cell>
        </row>
        <row r="18">
          <cell r="O18">
            <v>5.48</v>
          </cell>
          <cell r="S18">
            <v>1.7589999999999999</v>
          </cell>
          <cell r="T18">
            <v>8.4983658559878734E-3</v>
          </cell>
        </row>
        <row r="57">
          <cell r="I57">
            <v>0.44038778877887791</v>
          </cell>
          <cell r="J57">
            <v>0.96122112211221011</v>
          </cell>
          <cell r="K57">
            <v>5.0525778522755365E-3</v>
          </cell>
          <cell r="L57">
            <v>0.50525778522755382</v>
          </cell>
        </row>
        <row r="58">
          <cell r="I58">
            <v>0.87974422442244216</v>
          </cell>
          <cell r="J58">
            <v>3.3255775577557802</v>
          </cell>
          <cell r="K58">
            <v>2.5639032373465487E-2</v>
          </cell>
          <cell r="L58">
            <v>2.563903237346548</v>
          </cell>
        </row>
        <row r="59">
          <cell r="I59">
            <v>1.2995049504950495</v>
          </cell>
          <cell r="J59">
            <v>7.0495049504950558</v>
          </cell>
          <cell r="K59">
            <v>3.7922393380466747E-2</v>
          </cell>
          <cell r="L59">
            <v>3.7922393380466755</v>
          </cell>
        </row>
        <row r="60">
          <cell r="I60">
            <v>2.4438943894389435</v>
          </cell>
          <cell r="J60">
            <v>29.610561056105638</v>
          </cell>
          <cell r="K60">
            <v>7.5430773915111521E-2</v>
          </cell>
          <cell r="L60">
            <v>7.5430773915111411</v>
          </cell>
        </row>
        <row r="61">
          <cell r="I61">
            <v>4.7370049504950495</v>
          </cell>
          <cell r="J61">
            <v>74.29950495049512</v>
          </cell>
          <cell r="K61">
            <v>5.7219189383994007E-2</v>
          </cell>
          <cell r="L61">
            <v>5.7219189383994058</v>
          </cell>
        </row>
        <row r="62">
          <cell r="I62">
            <v>0.42079207920792078</v>
          </cell>
          <cell r="J62">
            <v>2.897611189690398</v>
          </cell>
          <cell r="K62">
            <v>6.3576877093326958E-3</v>
          </cell>
          <cell r="L62">
            <v>0.63072298703697538</v>
          </cell>
        </row>
        <row r="63">
          <cell r="I63">
            <v>0.83127062706270616</v>
          </cell>
          <cell r="J63">
            <v>8.1080727120331151</v>
          </cell>
          <cell r="K63">
            <v>4.3045867893377124E-2</v>
          </cell>
          <cell r="L63">
            <v>4.2704234021207448</v>
          </cell>
        </row>
        <row r="64">
          <cell r="I64">
            <v>1.254125412541254</v>
          </cell>
          <cell r="J64">
            <v>11.49549478757401</v>
          </cell>
          <cell r="K64">
            <v>4.839673352578417E-2</v>
          </cell>
          <cell r="L64">
            <v>4.8012632466055791</v>
          </cell>
        </row>
        <row r="65">
          <cell r="I65">
            <v>2.4381188118811878</v>
          </cell>
          <cell r="J65">
            <v>29.948530567342484</v>
          </cell>
          <cell r="K65">
            <v>0.1111949832668611</v>
          </cell>
          <cell r="L65">
            <v>11.031248339966387</v>
          </cell>
        </row>
        <row r="66">
          <cell r="I66">
            <v>4.5884900990099009</v>
          </cell>
          <cell r="J66">
            <v>88.443442558541619</v>
          </cell>
          <cell r="K66">
            <v>7.6917097120396488E-2</v>
          </cell>
          <cell r="L66">
            <v>7.6306643968647325</v>
          </cell>
        </row>
        <row r="67">
          <cell r="I67">
            <v>0.4022277227722772</v>
          </cell>
          <cell r="J67">
            <v>4.9762788778877907</v>
          </cell>
          <cell r="K67">
            <v>1.8961196690233346E-2</v>
          </cell>
          <cell r="L67">
            <v>1.9751246552326411</v>
          </cell>
        </row>
        <row r="68">
          <cell r="I68">
            <v>0.84158415841584155</v>
          </cell>
          <cell r="J68">
            <v>7.4391501650165077</v>
          </cell>
          <cell r="K68">
            <v>3.9164268865609593E-2</v>
          </cell>
          <cell r="L68">
            <v>4.0796113401676672</v>
          </cell>
        </row>
        <row r="69">
          <cell r="I69">
            <v>1.1870874587458744</v>
          </cell>
          <cell r="J69">
            <v>19.05338971397142</v>
          </cell>
          <cell r="K69">
            <v>2.9605404485163595E-2</v>
          </cell>
          <cell r="L69">
            <v>3.0838963005378917</v>
          </cell>
        </row>
        <row r="70">
          <cell r="I70">
            <v>2.3391089108910887</v>
          </cell>
          <cell r="J70">
            <v>41.759488448844927</v>
          </cell>
          <cell r="K70">
            <v>0.11938775683570786</v>
          </cell>
          <cell r="L70">
            <v>12.436224670386235</v>
          </cell>
        </row>
        <row r="71">
          <cell r="I71">
            <v>4.4832920792079198</v>
          </cell>
          <cell r="J71">
            <v>103.82374174917504</v>
          </cell>
          <cell r="K71">
            <v>0.11846652053884084</v>
          </cell>
          <cell r="L71">
            <v>12.340262556129215</v>
          </cell>
        </row>
        <row r="72">
          <cell r="I72">
            <v>0.41047854785478544</v>
          </cell>
          <cell r="J72">
            <v>4.2958100157841885</v>
          </cell>
          <cell r="K72">
            <v>1.7923006597548249E-2</v>
          </cell>
          <cell r="L72">
            <v>1.9481528910378534</v>
          </cell>
        </row>
        <row r="73">
          <cell r="I73">
            <v>0.82095709570957087</v>
          </cell>
          <cell r="J73">
            <v>10.004663509829252</v>
          </cell>
          <cell r="K73">
            <v>9.1086642598266088E-3</v>
          </cell>
          <cell r="L73">
            <v>0.99007220215506631</v>
          </cell>
        </row>
        <row r="74">
          <cell r="I74">
            <v>1.1582095709570959</v>
          </cell>
          <cell r="J74">
            <v>23.020698809011353</v>
          </cell>
          <cell r="K74">
            <v>4.4047352524881685E-2</v>
          </cell>
          <cell r="L74">
            <v>4.7877557092262553</v>
          </cell>
        </row>
        <row r="75">
          <cell r="I75">
            <v>2.3287953795379539</v>
          </cell>
          <cell r="J75">
            <v>44.696154398048542</v>
          </cell>
          <cell r="K75">
            <v>4.1357132128224929E-2</v>
          </cell>
          <cell r="L75">
            <v>4.4953404487201425</v>
          </cell>
        </row>
        <row r="76">
          <cell r="I76">
            <v>4.3316831683168315</v>
          </cell>
          <cell r="J76">
            <v>124.81704692208361</v>
          </cell>
          <cell r="K76">
            <v>0.22410048220583917</v>
          </cell>
          <cell r="L76">
            <v>24.358748065852105</v>
          </cell>
        </row>
        <row r="77">
          <cell r="I77">
            <v>0.33209570957095708</v>
          </cell>
          <cell r="J77">
            <v>13.158960985384255</v>
          </cell>
          <cell r="K77">
            <v>2.4099260407483294E-2</v>
          </cell>
          <cell r="L77">
            <v>2.6896495990494707</v>
          </cell>
        </row>
        <row r="78">
          <cell r="I78">
            <v>0.74669966996699655</v>
          </cell>
          <cell r="J78">
            <v>18.560304691183415</v>
          </cell>
          <cell r="K78">
            <v>2.5262889261377638E-2</v>
          </cell>
          <cell r="L78">
            <v>2.8195188907787534</v>
          </cell>
        </row>
        <row r="79">
          <cell r="I79">
            <v>1.0942656765676568</v>
          </cell>
          <cell r="J79">
            <v>30.77392002593119</v>
          </cell>
          <cell r="K79">
            <v>1.9128751022062143E-2</v>
          </cell>
          <cell r="L79">
            <v>2.1349052479980068</v>
          </cell>
        </row>
        <row r="80">
          <cell r="I80">
            <v>2.1699669966996695</v>
          </cell>
          <cell r="J80">
            <v>63.619754832626192</v>
          </cell>
          <cell r="K80">
            <v>8.2146484124339531E-2</v>
          </cell>
          <cell r="L80">
            <v>9.1681343888771565</v>
          </cell>
        </row>
        <row r="81">
          <cell r="I81">
            <v>3.8118811881188122</v>
          </cell>
          <cell r="J81">
            <v>186.17397454031121</v>
          </cell>
          <cell r="K81">
            <v>0.14266264707176354</v>
          </cell>
          <cell r="L81">
            <v>15.922170432116458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T78"/>
  <sheetViews>
    <sheetView topLeftCell="D1" zoomScale="66" zoomScaleNormal="66" workbookViewId="0">
      <selection activeCell="Y27" sqref="Y27"/>
    </sheetView>
  </sheetViews>
  <sheetFormatPr defaultRowHeight="14.4" x14ac:dyDescent="0.3"/>
  <sheetData>
    <row r="3" spans="1:20" x14ac:dyDescent="0.3">
      <c r="A3" s="1" t="s">
        <v>0</v>
      </c>
      <c r="D3" s="1" t="s">
        <v>1</v>
      </c>
      <c r="K3" s="1" t="s">
        <v>31</v>
      </c>
    </row>
    <row r="4" spans="1:20" x14ac:dyDescent="0.3">
      <c r="A4" s="1" t="s">
        <v>3</v>
      </c>
      <c r="I4" s="1" t="s">
        <v>32</v>
      </c>
      <c r="K4" s="1" t="s">
        <v>33</v>
      </c>
    </row>
    <row r="5" spans="1:20" x14ac:dyDescent="0.3">
      <c r="A5" s="1" t="s">
        <v>34</v>
      </c>
    </row>
    <row r="6" spans="1:20" x14ac:dyDescent="0.3">
      <c r="A6" s="1" t="s">
        <v>7</v>
      </c>
      <c r="D6" s="1" t="s">
        <v>8</v>
      </c>
    </row>
    <row r="10" spans="1:20" x14ac:dyDescent="0.3">
      <c r="B10" t="s">
        <v>9</v>
      </c>
      <c r="O10" s="23" t="s">
        <v>35</v>
      </c>
    </row>
    <row r="11" spans="1:20" x14ac:dyDescent="0.3">
      <c r="B11" s="2">
        <v>1</v>
      </c>
      <c r="C11" s="2">
        <v>2</v>
      </c>
      <c r="D11" s="2">
        <v>3</v>
      </c>
      <c r="E11" s="2">
        <v>4</v>
      </c>
      <c r="F11" s="2">
        <v>5</v>
      </c>
      <c r="G11" s="2">
        <v>6</v>
      </c>
      <c r="H11" s="2">
        <v>7</v>
      </c>
      <c r="I11" s="2">
        <v>8</v>
      </c>
      <c r="J11" s="2">
        <v>9</v>
      </c>
      <c r="K11" s="2">
        <v>10</v>
      </c>
      <c r="L11" s="2">
        <v>11</v>
      </c>
      <c r="M11" s="2">
        <v>12</v>
      </c>
      <c r="O11" s="23">
        <f>AVERAGE(B17:B19)</f>
        <v>0.28533333333333327</v>
      </c>
    </row>
    <row r="12" spans="1:20" x14ac:dyDescent="0.3">
      <c r="A12" s="2" t="s">
        <v>16</v>
      </c>
      <c r="B12" s="24">
        <v>0.43</v>
      </c>
      <c r="C12" s="24">
        <v>0.443</v>
      </c>
      <c r="D12" s="24">
        <v>0.433</v>
      </c>
      <c r="E12" s="25">
        <v>0.60399999999999998</v>
      </c>
      <c r="F12" s="25">
        <v>0.60899999999999999</v>
      </c>
      <c r="G12" s="25">
        <v>0.61399999999999999</v>
      </c>
      <c r="H12" s="26">
        <v>0.74099999999999999</v>
      </c>
      <c r="I12" s="26">
        <v>0.76400000000000001</v>
      </c>
      <c r="J12" s="26">
        <v>0.71</v>
      </c>
      <c r="K12" s="27">
        <v>0.72299999999999998</v>
      </c>
      <c r="L12" s="27">
        <v>0.68</v>
      </c>
      <c r="M12" s="27">
        <v>0.74099999999999999</v>
      </c>
      <c r="S12" t="s">
        <v>36</v>
      </c>
      <c r="T12" t="s">
        <v>37</v>
      </c>
    </row>
    <row r="13" spans="1:20" x14ac:dyDescent="0.3">
      <c r="A13" s="2" t="s">
        <v>17</v>
      </c>
      <c r="B13" s="24">
        <v>0.441</v>
      </c>
      <c r="C13" s="24">
        <v>0.45200000000000001</v>
      </c>
      <c r="D13" s="24">
        <v>0.44</v>
      </c>
      <c r="E13" s="25">
        <v>0.61099999999999999</v>
      </c>
      <c r="F13" s="25">
        <v>0.60299999999999998</v>
      </c>
      <c r="G13" s="25">
        <v>0.58399999999999996</v>
      </c>
      <c r="H13" s="26">
        <v>0.748</v>
      </c>
      <c r="I13" s="26">
        <v>0.71099999999999997</v>
      </c>
      <c r="J13" s="26">
        <v>0.68600000000000005</v>
      </c>
      <c r="K13" s="27">
        <v>0.73</v>
      </c>
      <c r="L13" s="27">
        <v>0.64200000000000002</v>
      </c>
      <c r="M13" s="27">
        <v>0.72499999999999998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</row>
    <row r="14" spans="1:20" x14ac:dyDescent="0.3">
      <c r="A14" s="2" t="s">
        <v>18</v>
      </c>
      <c r="B14" s="24">
        <v>0.439</v>
      </c>
      <c r="C14" s="24">
        <v>0.438</v>
      </c>
      <c r="D14" s="24">
        <v>0.441</v>
      </c>
      <c r="E14" s="25">
        <v>0.58099999999999996</v>
      </c>
      <c r="F14" s="25">
        <v>0.59799999999999998</v>
      </c>
      <c r="G14" s="25">
        <v>0.57099999999999995</v>
      </c>
      <c r="H14" s="26">
        <v>0.753</v>
      </c>
      <c r="I14" s="26">
        <v>0.78600000000000003</v>
      </c>
      <c r="J14" s="26">
        <v>0.71399999999999997</v>
      </c>
      <c r="K14" s="27">
        <v>0.746</v>
      </c>
      <c r="L14" s="27">
        <v>0.64200000000000002</v>
      </c>
      <c r="M14" s="27">
        <v>0.70499999999999996</v>
      </c>
      <c r="O14" s="29">
        <v>0.63</v>
      </c>
    </row>
    <row r="15" spans="1:20" x14ac:dyDescent="0.3">
      <c r="A15" s="2" t="s">
        <v>19</v>
      </c>
      <c r="B15" s="24">
        <v>0.46100000000000002</v>
      </c>
      <c r="C15" s="24">
        <v>0.44800000000000001</v>
      </c>
      <c r="D15" s="24">
        <v>0.44600000000000001</v>
      </c>
      <c r="E15" s="25">
        <v>0.58199999999999996</v>
      </c>
      <c r="F15" s="25">
        <v>0.62</v>
      </c>
      <c r="G15" s="25">
        <v>0.58599999999999997</v>
      </c>
      <c r="H15" s="26">
        <v>0.71899999999999997</v>
      </c>
      <c r="I15" s="26">
        <v>0.76300000000000001</v>
      </c>
      <c r="J15" s="26">
        <v>0.70399999999999996</v>
      </c>
      <c r="K15" s="27">
        <v>0.70599999999999996</v>
      </c>
      <c r="L15" s="27">
        <v>0.71299999999999997</v>
      </c>
      <c r="M15" s="27">
        <v>0.71499999999999997</v>
      </c>
      <c r="O15" s="29">
        <v>1.171</v>
      </c>
      <c r="P15">
        <f>C27</f>
        <v>0.41966666666666669</v>
      </c>
      <c r="Q15">
        <f>C28</f>
        <v>0.4336666666666667</v>
      </c>
      <c r="R15">
        <f>C29</f>
        <v>0.42466666666666669</v>
      </c>
      <c r="S15">
        <f>AVERAGE(P15:R15)</f>
        <v>0.42599999999999999</v>
      </c>
      <c r="T15">
        <f>_xlfn.STDEV.P(P15:R15)</f>
        <v>5.7927157323275939E-3</v>
      </c>
    </row>
    <row r="16" spans="1:20" x14ac:dyDescent="0.3">
      <c r="A16" s="2" t="s">
        <v>20</v>
      </c>
      <c r="B16" s="24">
        <v>0.45500000000000002</v>
      </c>
      <c r="C16" s="24">
        <v>0.46400000000000002</v>
      </c>
      <c r="D16" s="24">
        <v>0.46</v>
      </c>
      <c r="E16" s="25">
        <v>0.58099999999999996</v>
      </c>
      <c r="F16" s="25">
        <v>0.60699999999999998</v>
      </c>
      <c r="G16" s="25">
        <v>0.60099999999999998</v>
      </c>
      <c r="H16" s="26">
        <v>0.70199999999999996</v>
      </c>
      <c r="I16" s="26">
        <v>0.72099999999999997</v>
      </c>
      <c r="J16" s="26">
        <v>0.71699999999999997</v>
      </c>
      <c r="K16" s="27">
        <v>0.68500000000000005</v>
      </c>
      <c r="L16" s="27">
        <v>0.70299999999999996</v>
      </c>
      <c r="M16" s="27">
        <v>0.67800000000000005</v>
      </c>
      <c r="O16" s="29">
        <v>1.7070000000000001</v>
      </c>
      <c r="P16">
        <v>0.55266666666666664</v>
      </c>
      <c r="Q16">
        <v>0.55466666666666664</v>
      </c>
      <c r="R16">
        <v>0.54866666666666664</v>
      </c>
      <c r="S16">
        <f>AVERAGE(P16:R16)</f>
        <v>0.55199999999999994</v>
      </c>
      <c r="T16">
        <f>_xlfn.STDEV.P(P16:R16)</f>
        <v>2.4944382578492965E-3</v>
      </c>
    </row>
    <row r="17" spans="1:20" x14ac:dyDescent="0.3">
      <c r="A17" s="2" t="s">
        <v>21</v>
      </c>
      <c r="B17" s="30">
        <v>0.28199999999999997</v>
      </c>
      <c r="C17" s="31">
        <v>0.70499999999999996</v>
      </c>
      <c r="D17" s="31">
        <v>0.83799999999999997</v>
      </c>
      <c r="E17" s="31">
        <v>0.84299999999999997</v>
      </c>
      <c r="F17" s="31">
        <v>0.92800000000000005</v>
      </c>
      <c r="G17" s="32"/>
      <c r="H17" s="31"/>
      <c r="I17" s="33">
        <v>0.78400000000000003</v>
      </c>
      <c r="J17" s="33">
        <v>0.77200000000000002</v>
      </c>
      <c r="K17" s="33">
        <v>0.84099999999999997</v>
      </c>
      <c r="L17" s="33">
        <v>0.79800000000000004</v>
      </c>
      <c r="M17" s="33">
        <v>0.84099999999999997</v>
      </c>
      <c r="O17" s="29">
        <v>3.3149999999999999</v>
      </c>
      <c r="P17">
        <f>E27*2</f>
        <v>1.1153333333333335</v>
      </c>
      <c r="Q17">
        <f>E28*2</f>
        <v>1.1473333333333335</v>
      </c>
      <c r="R17">
        <f>E29*2</f>
        <v>1.1633333333333336</v>
      </c>
      <c r="S17">
        <f>AVERAGE(P17:R17)</f>
        <v>1.1420000000000001</v>
      </c>
      <c r="T17">
        <f>_xlfn.STDEV.P(P17:R17)</f>
        <v>1.9955506062794372E-2</v>
      </c>
    </row>
    <row r="18" spans="1:20" x14ac:dyDescent="0.3">
      <c r="A18" s="2" t="s">
        <v>22</v>
      </c>
      <c r="B18" s="30">
        <v>0.28399999999999997</v>
      </c>
      <c r="C18" s="31">
        <v>0.71899999999999997</v>
      </c>
      <c r="D18" s="31">
        <v>0.84</v>
      </c>
      <c r="E18" s="31">
        <v>0.85899999999999999</v>
      </c>
      <c r="F18" s="31">
        <v>0.92200000000000004</v>
      </c>
      <c r="G18" s="32"/>
      <c r="H18" s="31"/>
      <c r="I18" s="33">
        <v>0.79400000000000004</v>
      </c>
      <c r="J18" s="33">
        <v>0.81899999999999995</v>
      </c>
      <c r="K18" s="33">
        <v>0.81100000000000005</v>
      </c>
      <c r="L18" s="33">
        <v>0.85699999999999998</v>
      </c>
      <c r="M18" s="33">
        <v>0.85799999999999998</v>
      </c>
      <c r="O18" s="29">
        <v>6.53</v>
      </c>
      <c r="P18">
        <f>F27*3</f>
        <v>1.9280000000000002</v>
      </c>
      <c r="Q18">
        <f>F28*3</f>
        <v>1.9100000000000001</v>
      </c>
      <c r="R18">
        <f>F29*3</f>
        <v>2.0270000000000001</v>
      </c>
      <c r="S18">
        <f>AVERAGE(P18:R18)</f>
        <v>1.9550000000000001</v>
      </c>
      <c r="T18">
        <f>_xlfn.STDEV.P(P18:R18)</f>
        <v>5.1439284598446731E-2</v>
      </c>
    </row>
    <row r="19" spans="1:20" x14ac:dyDescent="0.3">
      <c r="A19" s="2" t="s">
        <v>23</v>
      </c>
      <c r="B19" s="30">
        <v>0.28999999999999998</v>
      </c>
      <c r="C19" s="31">
        <v>0.71</v>
      </c>
      <c r="D19" s="31">
        <v>0.83399999999999996</v>
      </c>
      <c r="E19" s="31">
        <v>0.86699999999999999</v>
      </c>
      <c r="F19" s="31">
        <v>0.96099999999999997</v>
      </c>
      <c r="G19" s="32"/>
      <c r="H19" s="31"/>
      <c r="I19" s="33">
        <v>0.75900000000000001</v>
      </c>
      <c r="J19" s="33">
        <v>0.81499999999999995</v>
      </c>
      <c r="K19" s="33">
        <v>0.874</v>
      </c>
      <c r="L19" s="33">
        <v>0.85099999999999998</v>
      </c>
      <c r="M19" s="33">
        <v>0.81100000000000005</v>
      </c>
    </row>
    <row r="20" spans="1:20" x14ac:dyDescent="0.3">
      <c r="B20" t="s">
        <v>38</v>
      </c>
    </row>
    <row r="21" spans="1:20" x14ac:dyDescent="0.3"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20" x14ac:dyDescent="0.3">
      <c r="A22" s="2" t="s">
        <v>16</v>
      </c>
      <c r="B22" s="34">
        <f>B13-$O$11</f>
        <v>0.15566666666666673</v>
      </c>
      <c r="C22" s="35">
        <f t="shared" ref="C22:M23" si="0">C12-$O$11</f>
        <v>0.15766666666666673</v>
      </c>
      <c r="D22" s="35">
        <f t="shared" si="0"/>
        <v>0.14766666666666672</v>
      </c>
      <c r="E22" s="36">
        <f t="shared" si="0"/>
        <v>0.31866666666666671</v>
      </c>
      <c r="F22" s="36">
        <f>F12-$O$11</f>
        <v>0.32366666666666671</v>
      </c>
      <c r="G22" s="36">
        <f t="shared" si="0"/>
        <v>0.32866666666666672</v>
      </c>
      <c r="H22" s="37">
        <f t="shared" si="0"/>
        <v>0.45566666666666672</v>
      </c>
      <c r="I22" s="37">
        <f t="shared" si="0"/>
        <v>0.47866666666666674</v>
      </c>
      <c r="J22" s="37">
        <f t="shared" si="0"/>
        <v>0.42466666666666669</v>
      </c>
      <c r="K22" s="38">
        <f t="shared" si="0"/>
        <v>0.4376666666666667</v>
      </c>
      <c r="L22" s="38">
        <f t="shared" si="0"/>
        <v>0.39466666666666678</v>
      </c>
      <c r="M22" s="39">
        <f t="shared" si="0"/>
        <v>0.45566666666666672</v>
      </c>
    </row>
    <row r="23" spans="1:20" x14ac:dyDescent="0.3">
      <c r="A23" s="2" t="s">
        <v>17</v>
      </c>
      <c r="B23" s="40">
        <f>B12-$O$11</f>
        <v>0.14466666666666672</v>
      </c>
      <c r="C23" s="41">
        <f t="shared" si="0"/>
        <v>0.16666666666666674</v>
      </c>
      <c r="D23" s="41">
        <f t="shared" si="0"/>
        <v>0.15466666666666673</v>
      </c>
      <c r="E23" s="42">
        <f t="shared" si="0"/>
        <v>0.32566666666666672</v>
      </c>
      <c r="F23" s="42">
        <f t="shared" si="0"/>
        <v>0.31766666666666671</v>
      </c>
      <c r="G23" s="42">
        <f t="shared" si="0"/>
        <v>0.29866666666666669</v>
      </c>
      <c r="H23" s="43">
        <f t="shared" si="0"/>
        <v>0.46266666666666673</v>
      </c>
      <c r="I23" s="43">
        <f t="shared" si="0"/>
        <v>0.42566666666666669</v>
      </c>
      <c r="J23" s="43">
        <f t="shared" si="0"/>
        <v>0.40066666666666678</v>
      </c>
      <c r="K23" s="44">
        <f t="shared" si="0"/>
        <v>0.44466666666666671</v>
      </c>
      <c r="L23" s="44">
        <f t="shared" si="0"/>
        <v>0.35666666666666674</v>
      </c>
      <c r="M23" s="45">
        <f t="shared" si="0"/>
        <v>0.43966666666666671</v>
      </c>
    </row>
    <row r="24" spans="1:20" x14ac:dyDescent="0.3">
      <c r="A24" s="2" t="s">
        <v>18</v>
      </c>
      <c r="B24" s="40">
        <f t="shared" ref="B24:M28" si="1">B14-$O$11</f>
        <v>0.15366666666666673</v>
      </c>
      <c r="C24" s="41">
        <f t="shared" si="1"/>
        <v>0.15266666666666673</v>
      </c>
      <c r="D24" s="41">
        <f t="shared" si="1"/>
        <v>0.15566666666666673</v>
      </c>
      <c r="E24" s="42">
        <f t="shared" si="1"/>
        <v>0.29566666666666669</v>
      </c>
      <c r="F24" s="42">
        <f t="shared" si="1"/>
        <v>0.3126666666666667</v>
      </c>
      <c r="G24" s="42">
        <f t="shared" si="1"/>
        <v>0.28566666666666668</v>
      </c>
      <c r="H24" s="43">
        <f t="shared" si="1"/>
        <v>0.46766666666666673</v>
      </c>
      <c r="I24" s="43">
        <f t="shared" si="1"/>
        <v>0.50066666666666682</v>
      </c>
      <c r="J24" s="43">
        <f t="shared" si="1"/>
        <v>0.4286666666666667</v>
      </c>
      <c r="K24" s="44">
        <f t="shared" si="1"/>
        <v>0.46066666666666672</v>
      </c>
      <c r="L24" s="44">
        <f t="shared" si="1"/>
        <v>0.35666666666666674</v>
      </c>
      <c r="M24" s="45">
        <f t="shared" si="1"/>
        <v>0.41966666666666669</v>
      </c>
    </row>
    <row r="25" spans="1:20" x14ac:dyDescent="0.3">
      <c r="A25" s="2" t="s">
        <v>19</v>
      </c>
      <c r="B25" s="40">
        <f t="shared" si="1"/>
        <v>0.17566666666666675</v>
      </c>
      <c r="C25" s="41">
        <f t="shared" si="1"/>
        <v>0.16266666666666674</v>
      </c>
      <c r="D25" s="41">
        <f t="shared" si="1"/>
        <v>0.16066666666666674</v>
      </c>
      <c r="E25" s="42">
        <f t="shared" si="1"/>
        <v>0.29666666666666669</v>
      </c>
      <c r="F25" s="42">
        <f t="shared" si="1"/>
        <v>0.33466666666666672</v>
      </c>
      <c r="G25" s="42">
        <f t="shared" si="1"/>
        <v>0.30066666666666669</v>
      </c>
      <c r="H25" s="43">
        <f t="shared" si="1"/>
        <v>0.4336666666666667</v>
      </c>
      <c r="I25" s="43">
        <f t="shared" si="1"/>
        <v>0.47766666666666674</v>
      </c>
      <c r="J25" s="43">
        <f t="shared" si="1"/>
        <v>0.41866666666666669</v>
      </c>
      <c r="K25" s="44">
        <f t="shared" si="1"/>
        <v>0.42066666666666669</v>
      </c>
      <c r="L25" s="44">
        <f t="shared" si="1"/>
        <v>0.42766666666666669</v>
      </c>
      <c r="M25" s="45">
        <f t="shared" si="1"/>
        <v>0.4296666666666667</v>
      </c>
    </row>
    <row r="26" spans="1:20" x14ac:dyDescent="0.3">
      <c r="A26" s="2" t="s">
        <v>20</v>
      </c>
      <c r="B26" s="40">
        <f t="shared" si="1"/>
        <v>0.16966666666666674</v>
      </c>
      <c r="C26" s="41">
        <f t="shared" si="1"/>
        <v>0.17866666666666675</v>
      </c>
      <c r="D26" s="41">
        <f t="shared" si="1"/>
        <v>0.17466666666666675</v>
      </c>
      <c r="E26" s="42">
        <f t="shared" si="1"/>
        <v>0.29566666666666669</v>
      </c>
      <c r="F26" s="42">
        <f t="shared" si="1"/>
        <v>0.32166666666666671</v>
      </c>
      <c r="G26" s="42">
        <f t="shared" si="1"/>
        <v>0.31566666666666671</v>
      </c>
      <c r="H26" s="43">
        <f t="shared" si="1"/>
        <v>0.41666666666666669</v>
      </c>
      <c r="I26" s="43">
        <f t="shared" si="1"/>
        <v>0.4356666666666667</v>
      </c>
      <c r="J26" s="43">
        <f t="shared" si="1"/>
        <v>0.4316666666666667</v>
      </c>
      <c r="K26" s="44">
        <f t="shared" si="1"/>
        <v>0.39966666666666678</v>
      </c>
      <c r="L26" s="44">
        <f t="shared" si="1"/>
        <v>0.41766666666666669</v>
      </c>
      <c r="M26" s="45">
        <f t="shared" si="1"/>
        <v>0.39266666666666677</v>
      </c>
    </row>
    <row r="27" spans="1:20" x14ac:dyDescent="0.3">
      <c r="A27" s="2" t="s">
        <v>21</v>
      </c>
      <c r="B27" s="46">
        <v>0</v>
      </c>
      <c r="C27" s="7">
        <f>C17-$O$11</f>
        <v>0.41966666666666669</v>
      </c>
      <c r="D27" s="7">
        <f t="shared" si="1"/>
        <v>0.55266666666666664</v>
      </c>
      <c r="E27" s="7">
        <f t="shared" si="1"/>
        <v>0.55766666666666675</v>
      </c>
      <c r="F27" s="7">
        <f t="shared" si="1"/>
        <v>0.64266666666666672</v>
      </c>
      <c r="H27" s="7"/>
      <c r="I27" s="47">
        <f t="shared" si="1"/>
        <v>0.49866666666666676</v>
      </c>
      <c r="J27" s="47">
        <f t="shared" si="1"/>
        <v>0.48666666666666675</v>
      </c>
      <c r="K27" s="47">
        <f t="shared" si="1"/>
        <v>0.55566666666666675</v>
      </c>
      <c r="L27" s="47">
        <f t="shared" si="1"/>
        <v>0.51266666666666683</v>
      </c>
      <c r="M27" s="48">
        <f t="shared" si="1"/>
        <v>0.55566666666666675</v>
      </c>
    </row>
    <row r="28" spans="1:20" x14ac:dyDescent="0.3">
      <c r="A28" s="2" t="s">
        <v>22</v>
      </c>
      <c r="B28" s="46">
        <v>0</v>
      </c>
      <c r="C28" s="7">
        <f>C18-$O$11</f>
        <v>0.4336666666666667</v>
      </c>
      <c r="D28" s="7">
        <f t="shared" si="1"/>
        <v>0.55466666666666664</v>
      </c>
      <c r="E28" s="7">
        <f t="shared" si="1"/>
        <v>0.57366666666666677</v>
      </c>
      <c r="F28" s="7">
        <f t="shared" si="1"/>
        <v>0.63666666666666671</v>
      </c>
      <c r="H28" s="7"/>
      <c r="I28" s="47">
        <f t="shared" si="1"/>
        <v>0.50866666666666682</v>
      </c>
      <c r="J28" s="47">
        <f t="shared" si="1"/>
        <v>0.53366666666666673</v>
      </c>
      <c r="K28" s="47">
        <f t="shared" si="1"/>
        <v>0.52566666666666673</v>
      </c>
      <c r="L28" s="47">
        <f t="shared" si="1"/>
        <v>0.57166666666666677</v>
      </c>
      <c r="M28" s="48">
        <f t="shared" si="1"/>
        <v>0.57266666666666666</v>
      </c>
    </row>
    <row r="29" spans="1:20" x14ac:dyDescent="0.3">
      <c r="A29" s="2" t="s">
        <v>23</v>
      </c>
      <c r="B29" s="49">
        <v>0</v>
      </c>
      <c r="C29" s="10">
        <f t="shared" ref="C29:M29" si="2">C19-$O$11</f>
        <v>0.42466666666666669</v>
      </c>
      <c r="D29" s="10">
        <f t="shared" si="2"/>
        <v>0.54866666666666664</v>
      </c>
      <c r="E29" s="10">
        <f t="shared" si="2"/>
        <v>0.58166666666666678</v>
      </c>
      <c r="F29" s="10">
        <f t="shared" si="2"/>
        <v>0.67566666666666664</v>
      </c>
      <c r="G29" s="50"/>
      <c r="H29" s="10"/>
      <c r="I29" s="51">
        <f t="shared" si="2"/>
        <v>0.47366666666666674</v>
      </c>
      <c r="J29" s="51">
        <f t="shared" si="2"/>
        <v>0.52966666666666673</v>
      </c>
      <c r="K29" s="51">
        <f t="shared" si="2"/>
        <v>0.58866666666666667</v>
      </c>
      <c r="L29" s="51">
        <f t="shared" si="2"/>
        <v>0.56566666666666676</v>
      </c>
      <c r="M29" s="52">
        <f t="shared" si="2"/>
        <v>0.52566666666666673</v>
      </c>
    </row>
    <row r="30" spans="1:20" x14ac:dyDescent="0.3">
      <c r="B30" s="112" t="s">
        <v>39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</row>
    <row r="31" spans="1:20" x14ac:dyDescent="0.3">
      <c r="B31" s="2">
        <v>0.63</v>
      </c>
      <c r="C31" s="2">
        <v>0.63</v>
      </c>
      <c r="D31" s="2">
        <v>0.63</v>
      </c>
      <c r="E31" s="2">
        <v>1.171</v>
      </c>
      <c r="F31" s="2">
        <v>1.171</v>
      </c>
      <c r="G31" s="2">
        <v>1.171</v>
      </c>
      <c r="H31" s="2">
        <v>1.7070000000000001</v>
      </c>
      <c r="I31" s="2">
        <v>1.7070000000000001</v>
      </c>
      <c r="J31" s="2">
        <v>1.7070000000000001</v>
      </c>
      <c r="K31" s="2">
        <v>3.3149999999999999</v>
      </c>
      <c r="L31" s="2">
        <v>3.3149999999999999</v>
      </c>
      <c r="M31" s="2">
        <v>3.3149999999999999</v>
      </c>
      <c r="N31" s="13">
        <v>6.53</v>
      </c>
      <c r="O31" s="13">
        <v>6.53</v>
      </c>
      <c r="P31" s="13">
        <v>6.53</v>
      </c>
      <c r="R31" t="s">
        <v>40</v>
      </c>
      <c r="S31" t="s">
        <v>41</v>
      </c>
    </row>
    <row r="32" spans="1:20" x14ac:dyDescent="0.3">
      <c r="A32" s="2" t="s">
        <v>16</v>
      </c>
      <c r="B32" s="24">
        <f>B22/0.3107</f>
        <v>0.50101920394807453</v>
      </c>
      <c r="C32" s="24">
        <f t="shared" ref="C32:J32" si="3">C22/0.3107</f>
        <v>0.50745628151485922</v>
      </c>
      <c r="D32" s="24">
        <f t="shared" si="3"/>
        <v>0.47527089368093572</v>
      </c>
      <c r="E32" s="24">
        <f t="shared" si="3"/>
        <v>1.0256410256410258</v>
      </c>
      <c r="F32" s="24">
        <f t="shared" si="3"/>
        <v>1.0417337195579877</v>
      </c>
      <c r="G32" s="24">
        <f t="shared" si="3"/>
        <v>1.0578264134749493</v>
      </c>
      <c r="H32" s="24">
        <f t="shared" si="3"/>
        <v>1.4665808389657764</v>
      </c>
      <c r="I32" s="24">
        <f t="shared" si="3"/>
        <v>1.5406072309838004</v>
      </c>
      <c r="J32" s="24">
        <f t="shared" si="3"/>
        <v>1.3668061366806139</v>
      </c>
      <c r="K32" s="24">
        <f>(K22/0.3107)*2</f>
        <v>2.8172942817294286</v>
      </c>
      <c r="L32" s="24">
        <f t="shared" ref="K32:M36" si="4">(L22/0.3107)*2</f>
        <v>2.5404999463576878</v>
      </c>
      <c r="M32" s="24">
        <f t="shared" si="4"/>
        <v>2.9331616779315528</v>
      </c>
      <c r="N32" s="24">
        <f>(M27/0.3107)*3</f>
        <v>5.3653041519150317</v>
      </c>
      <c r="O32" s="24">
        <f>M28/0.3107*3</f>
        <v>5.52944962986804</v>
      </c>
      <c r="P32" s="24">
        <f>M29/0.3107*3</f>
        <v>5.0756356614097209</v>
      </c>
      <c r="R32" t="s">
        <v>25</v>
      </c>
      <c r="S32">
        <v>0.5</v>
      </c>
    </row>
    <row r="33" spans="1:19" x14ac:dyDescent="0.3">
      <c r="A33" s="2" t="s">
        <v>17</v>
      </c>
      <c r="B33" s="24">
        <f t="shared" ref="B33:J36" si="5">B23/0.3107</f>
        <v>0.46561527733075869</v>
      </c>
      <c r="C33" s="24">
        <f t="shared" si="5"/>
        <v>0.53642313056539026</v>
      </c>
      <c r="D33" s="24">
        <f t="shared" si="5"/>
        <v>0.49780066516468213</v>
      </c>
      <c r="E33" s="24">
        <f t="shared" si="5"/>
        <v>1.0481707971247722</v>
      </c>
      <c r="F33" s="24">
        <f t="shared" si="5"/>
        <v>1.0224224868576335</v>
      </c>
      <c r="G33" s="24">
        <f t="shared" si="5"/>
        <v>0.961270249973179</v>
      </c>
      <c r="H33" s="24">
        <f t="shared" si="5"/>
        <v>1.4891106104495229</v>
      </c>
      <c r="I33" s="24">
        <f t="shared" si="5"/>
        <v>1.3700246754640062</v>
      </c>
      <c r="J33" s="24">
        <f t="shared" si="5"/>
        <v>1.2895612058791981</v>
      </c>
      <c r="K33" s="24">
        <f t="shared" si="4"/>
        <v>2.8623538246969216</v>
      </c>
      <c r="L33" s="24">
        <f t="shared" si="4"/>
        <v>2.2958909988198699</v>
      </c>
      <c r="M33" s="24">
        <f t="shared" si="4"/>
        <v>2.8301684368629978</v>
      </c>
      <c r="N33" s="24">
        <f>L27/0.3107*3</f>
        <v>4.9501126488574201</v>
      </c>
      <c r="O33" s="24">
        <f>L28/0.3107*3</f>
        <v>5.5197940135178643</v>
      </c>
      <c r="P33" s="24">
        <f>L29/0.3107*3</f>
        <v>5.4618603154168026</v>
      </c>
      <c r="R33">
        <v>10</v>
      </c>
      <c r="S33">
        <v>0.504</v>
      </c>
    </row>
    <row r="34" spans="1:19" x14ac:dyDescent="0.3">
      <c r="A34" s="2" t="s">
        <v>18</v>
      </c>
      <c r="B34" s="24">
        <f t="shared" si="5"/>
        <v>0.49458212638128979</v>
      </c>
      <c r="C34" s="24">
        <f t="shared" si="5"/>
        <v>0.49136358759789744</v>
      </c>
      <c r="D34" s="24">
        <f t="shared" si="5"/>
        <v>0.50101920394807453</v>
      </c>
      <c r="E34" s="24">
        <f t="shared" si="5"/>
        <v>0.95161463362300192</v>
      </c>
      <c r="F34" s="24">
        <f t="shared" si="5"/>
        <v>1.0063297929406718</v>
      </c>
      <c r="G34" s="24">
        <f t="shared" si="5"/>
        <v>0.91942924578907859</v>
      </c>
      <c r="H34" s="24">
        <f t="shared" si="5"/>
        <v>1.5052033043664845</v>
      </c>
      <c r="I34" s="24">
        <f t="shared" si="5"/>
        <v>1.611415084218432</v>
      </c>
      <c r="J34" s="24">
        <f t="shared" si="5"/>
        <v>1.3796802918141833</v>
      </c>
      <c r="K34" s="24">
        <f t="shared" si="4"/>
        <v>2.9653470657654766</v>
      </c>
      <c r="L34" s="24">
        <f t="shared" si="4"/>
        <v>2.2958909988198699</v>
      </c>
      <c r="M34" s="24">
        <f t="shared" si="4"/>
        <v>2.7014268855273045</v>
      </c>
      <c r="N34" s="24">
        <f>K27/0.3107*3</f>
        <v>5.3653041519150317</v>
      </c>
      <c r="O34" s="24">
        <f>K28/0.3107*3</f>
        <v>5.0756356614097209</v>
      </c>
      <c r="P34" s="24">
        <f>K29/0.3107*3</f>
        <v>5.6839394914708734</v>
      </c>
      <c r="R34">
        <v>25</v>
      </c>
      <c r="S34">
        <v>0.48</v>
      </c>
    </row>
    <row r="35" spans="1:19" x14ac:dyDescent="0.3">
      <c r="A35" s="2" t="s">
        <v>19</v>
      </c>
      <c r="B35" s="24">
        <f t="shared" si="5"/>
        <v>0.5653899796159213</v>
      </c>
      <c r="C35" s="24">
        <f t="shared" si="5"/>
        <v>0.52354897543182088</v>
      </c>
      <c r="D35" s="24">
        <f t="shared" si="5"/>
        <v>0.5171118978650362</v>
      </c>
      <c r="E35" s="24">
        <f t="shared" si="5"/>
        <v>0.95483317240639431</v>
      </c>
      <c r="F35" s="24">
        <f t="shared" si="5"/>
        <v>1.0771376461753033</v>
      </c>
      <c r="G35" s="24">
        <f t="shared" si="5"/>
        <v>0.96770732753996369</v>
      </c>
      <c r="H35" s="24">
        <f t="shared" si="5"/>
        <v>1.3957729857311449</v>
      </c>
      <c r="I35" s="24">
        <f t="shared" si="5"/>
        <v>1.5373886922004081</v>
      </c>
      <c r="J35" s="24">
        <f t="shared" si="5"/>
        <v>1.3474949039802597</v>
      </c>
      <c r="K35" s="24">
        <f t="shared" si="4"/>
        <v>2.7078639630940891</v>
      </c>
      <c r="L35" s="24">
        <f t="shared" si="4"/>
        <v>2.752923506061582</v>
      </c>
      <c r="M35" s="24">
        <f t="shared" si="4"/>
        <v>2.7657976611951511</v>
      </c>
      <c r="N35" s="24">
        <f>J27/0.3107*3</f>
        <v>4.6990666237528176</v>
      </c>
      <c r="O35" s="24">
        <f>J28/0.3107*3</f>
        <v>5.1528805922111376</v>
      </c>
      <c r="P35" s="24">
        <f>J29/0.3107*3</f>
        <v>5.1142581268104292</v>
      </c>
      <c r="R35">
        <v>50</v>
      </c>
      <c r="S35">
        <v>0.46</v>
      </c>
    </row>
    <row r="36" spans="1:19" x14ac:dyDescent="0.3">
      <c r="A36" s="2" t="s">
        <v>20</v>
      </c>
      <c r="B36" s="24">
        <f t="shared" si="5"/>
        <v>0.54607874691556724</v>
      </c>
      <c r="C36" s="24">
        <f t="shared" si="5"/>
        <v>0.57504559596609839</v>
      </c>
      <c r="D36" s="24">
        <f t="shared" si="5"/>
        <v>0.56217144083252901</v>
      </c>
      <c r="E36" s="24">
        <f t="shared" si="5"/>
        <v>0.95161463362300192</v>
      </c>
      <c r="F36" s="24">
        <f t="shared" si="5"/>
        <v>1.0352966419912029</v>
      </c>
      <c r="G36" s="24">
        <f t="shared" si="5"/>
        <v>1.0159854092908489</v>
      </c>
      <c r="H36" s="24">
        <f t="shared" si="5"/>
        <v>1.3410578264134752</v>
      </c>
      <c r="I36" s="24">
        <f t="shared" si="5"/>
        <v>1.4022100632979295</v>
      </c>
      <c r="J36" s="24">
        <f t="shared" si="5"/>
        <v>1.3893359081643604</v>
      </c>
      <c r="K36" s="24">
        <f t="shared" si="4"/>
        <v>2.5726853341916112</v>
      </c>
      <c r="L36" s="24">
        <f t="shared" si="4"/>
        <v>2.6885527303937349</v>
      </c>
      <c r="M36" s="24">
        <f t="shared" si="4"/>
        <v>2.5276257912241187</v>
      </c>
      <c r="N36" s="24">
        <f>I27/0.3107*3</f>
        <v>4.8149340199549417</v>
      </c>
      <c r="O36" s="24">
        <f>I28/0.3107*3</f>
        <v>4.9114901834567126</v>
      </c>
      <c r="P36" s="24">
        <f>I29/0.3107*3</f>
        <v>4.5735436112005159</v>
      </c>
      <c r="R36">
        <v>100</v>
      </c>
      <c r="S36">
        <v>0.44800000000000001</v>
      </c>
    </row>
    <row r="37" spans="1:19" x14ac:dyDescent="0.3">
      <c r="B37" s="112" t="s">
        <v>42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</row>
    <row r="38" spans="1:19" x14ac:dyDescent="0.3">
      <c r="B38" s="2">
        <v>0.63</v>
      </c>
      <c r="C38" s="2">
        <v>0.63</v>
      </c>
      <c r="D38" s="2">
        <v>0.63</v>
      </c>
      <c r="E38" s="2">
        <v>1.171</v>
      </c>
      <c r="F38" s="2">
        <v>1.171</v>
      </c>
      <c r="G38" s="2">
        <v>1.171</v>
      </c>
      <c r="H38" s="2">
        <v>1.7070000000000001</v>
      </c>
      <c r="I38" s="2">
        <v>1.7070000000000001</v>
      </c>
      <c r="J38" s="2">
        <v>1.7070000000000001</v>
      </c>
      <c r="K38" s="2">
        <v>3.3149999999999999</v>
      </c>
      <c r="L38" s="2">
        <v>3.3149999999999999</v>
      </c>
      <c r="M38" s="2">
        <v>3.3149999999999999</v>
      </c>
      <c r="N38" s="13">
        <v>6.53</v>
      </c>
      <c r="O38" s="13">
        <v>6.53</v>
      </c>
      <c r="P38" s="13">
        <v>6.53</v>
      </c>
    </row>
    <row r="39" spans="1:19" x14ac:dyDescent="0.3">
      <c r="A39" s="2" t="s">
        <v>16</v>
      </c>
      <c r="B39" s="17">
        <f t="shared" ref="B39:P40" si="6">((((B$31-B32)/1000)*50)*1000)/(($S32))</f>
        <v>12.898079605192548</v>
      </c>
      <c r="C39" s="17">
        <f t="shared" si="6"/>
        <v>12.254371848514079</v>
      </c>
      <c r="D39" s="17">
        <f t="shared" si="6"/>
        <v>15.472910631906428</v>
      </c>
      <c r="E39" s="17">
        <f t="shared" si="6"/>
        <v>14.535897435897429</v>
      </c>
      <c r="F39" s="17">
        <f t="shared" si="6"/>
        <v>12.926628044201239</v>
      </c>
      <c r="G39" s="17">
        <f t="shared" si="6"/>
        <v>11.317358652505073</v>
      </c>
      <c r="H39" s="17">
        <f t="shared" si="6"/>
        <v>24.041916103422366</v>
      </c>
      <c r="I39" s="17">
        <f t="shared" si="6"/>
        <v>16.639276901619969</v>
      </c>
      <c r="J39" s="17">
        <f t="shared" si="6"/>
        <v>34.019386331938612</v>
      </c>
      <c r="K39" s="17">
        <f t="shared" si="6"/>
        <v>49.770571827057125</v>
      </c>
      <c r="L39" s="17">
        <f t="shared" si="6"/>
        <v>77.450005364231203</v>
      </c>
      <c r="M39" s="17">
        <f t="shared" si="6"/>
        <v>38.183832206844706</v>
      </c>
      <c r="N39" s="17">
        <f t="shared" si="6"/>
        <v>116.46958480849683</v>
      </c>
      <c r="O39" s="17">
        <f t="shared" si="6"/>
        <v>100.05503701319603</v>
      </c>
      <c r="P39" s="17">
        <f>((((P$31-P32)/1000)*50)*1000)/(($S32))</f>
        <v>145.43643385902794</v>
      </c>
    </row>
    <row r="40" spans="1:19" x14ac:dyDescent="0.3">
      <c r="A40" s="2" t="s">
        <v>17</v>
      </c>
      <c r="B40" s="17">
        <f>((((B$31-B33)/1000)*50)*1000)/(($S33))</f>
        <v>16.308008201313619</v>
      </c>
      <c r="C40" s="17">
        <f t="shared" si="6"/>
        <v>9.2834195867668399</v>
      </c>
      <c r="D40" s="17">
        <f t="shared" si="6"/>
        <v>13.115013376519629</v>
      </c>
      <c r="E40" s="17">
        <f t="shared" si="6"/>
        <v>12.185436793177361</v>
      </c>
      <c r="F40" s="17">
        <f t="shared" si="6"/>
        <v>14.739832653012556</v>
      </c>
      <c r="G40" s="17">
        <f t="shared" si="6"/>
        <v>20.806522820121131</v>
      </c>
      <c r="H40" s="17">
        <f t="shared" si="6"/>
        <v>21.616010868102901</v>
      </c>
      <c r="I40" s="17">
        <f t="shared" si="6"/>
        <v>33.430091719840661</v>
      </c>
      <c r="J40" s="17">
        <f t="shared" si="6"/>
        <v>41.412578781825601</v>
      </c>
      <c r="K40" s="17">
        <f t="shared" si="6"/>
        <v>44.905374534035552</v>
      </c>
      <c r="L40" s="17">
        <f t="shared" si="6"/>
        <v>101.10208345040972</v>
      </c>
      <c r="M40" s="17">
        <f t="shared" si="6"/>
        <v>48.098369358829586</v>
      </c>
      <c r="N40" s="17">
        <f t="shared" si="6"/>
        <v>156.73485626414487</v>
      </c>
      <c r="O40" s="17">
        <f t="shared" si="6"/>
        <v>100.21884786529127</v>
      </c>
      <c r="P40" s="17">
        <f t="shared" si="6"/>
        <v>105.9662385499204</v>
      </c>
    </row>
    <row r="41" spans="1:19" x14ac:dyDescent="0.3">
      <c r="A41" s="2" t="s">
        <v>18</v>
      </c>
      <c r="B41" s="17">
        <f t="shared" ref="B41:P43" si="7">((((B$31-B34)/1000)*50)*1000)/(($S34))</f>
        <v>14.10602850194898</v>
      </c>
      <c r="C41" s="17">
        <f t="shared" si="7"/>
        <v>14.441292958552353</v>
      </c>
      <c r="D41" s="17">
        <f t="shared" si="7"/>
        <v>13.435499588742237</v>
      </c>
      <c r="E41" s="17">
        <f t="shared" si="7"/>
        <v>22.852642330937307</v>
      </c>
      <c r="F41" s="17">
        <f t="shared" si="7"/>
        <v>17.153146568680022</v>
      </c>
      <c r="G41" s="17">
        <f t="shared" si="7"/>
        <v>26.205286896970989</v>
      </c>
      <c r="H41" s="17">
        <f t="shared" si="7"/>
        <v>21.020489128491203</v>
      </c>
      <c r="I41" s="17">
        <f t="shared" si="7"/>
        <v>9.9567620605800027</v>
      </c>
      <c r="J41" s="17">
        <f t="shared" si="7"/>
        <v>34.095802936022586</v>
      </c>
      <c r="K41" s="17">
        <f t="shared" si="7"/>
        <v>36.422180649429521</v>
      </c>
      <c r="L41" s="17">
        <f t="shared" si="7"/>
        <v>106.15718762293021</v>
      </c>
      <c r="M41" s="17">
        <f t="shared" si="7"/>
        <v>63.913866090905785</v>
      </c>
      <c r="N41" s="17">
        <f t="shared" si="7"/>
        <v>121.32248417551754</v>
      </c>
      <c r="O41" s="17">
        <f t="shared" si="7"/>
        <v>151.49628526982079</v>
      </c>
      <c r="P41" s="17">
        <f t="shared" si="7"/>
        <v>88.131302971784052</v>
      </c>
    </row>
    <row r="42" spans="1:19" x14ac:dyDescent="0.3">
      <c r="A42" s="2" t="s">
        <v>19</v>
      </c>
      <c r="B42" s="17">
        <f t="shared" si="7"/>
        <v>7.0228283026172509</v>
      </c>
      <c r="C42" s="17">
        <f t="shared" si="7"/>
        <v>11.570763540019469</v>
      </c>
      <c r="D42" s="17">
        <f t="shared" si="7"/>
        <v>12.270445884235196</v>
      </c>
      <c r="E42" s="17">
        <f t="shared" si="7"/>
        <v>23.496394303652796</v>
      </c>
      <c r="F42" s="17">
        <f t="shared" si="7"/>
        <v>10.202429763553994</v>
      </c>
      <c r="G42" s="17">
        <f t="shared" si="7"/>
        <v>22.097029615221341</v>
      </c>
      <c r="H42" s="17">
        <f t="shared" si="7"/>
        <v>33.829023290092948</v>
      </c>
      <c r="I42" s="17">
        <f t="shared" si="7"/>
        <v>18.436011717346954</v>
      </c>
      <c r="J42" s="17">
        <f t="shared" si="7"/>
        <v>39.076640871710914</v>
      </c>
      <c r="K42" s="17">
        <f t="shared" si="7"/>
        <v>65.99304748977292</v>
      </c>
      <c r="L42" s="17">
        <f t="shared" si="7"/>
        <v>61.095271080262819</v>
      </c>
      <c r="M42" s="17">
        <f t="shared" si="7"/>
        <v>59.695906391831386</v>
      </c>
      <c r="N42" s="17">
        <f t="shared" si="7"/>
        <v>199.01449741817197</v>
      </c>
      <c r="O42" s="17">
        <f t="shared" si="7"/>
        <v>149.68689215096333</v>
      </c>
      <c r="P42" s="17">
        <f t="shared" si="7"/>
        <v>153.88498621625772</v>
      </c>
    </row>
    <row r="43" spans="1:19" x14ac:dyDescent="0.3">
      <c r="A43" s="2" t="s">
        <v>20</v>
      </c>
      <c r="B43" s="17">
        <f>((((B$31-B36)/1000)*50)*1000)/(($S36))</f>
        <v>9.3662112817447269</v>
      </c>
      <c r="C43" s="17">
        <f t="shared" si="7"/>
        <v>6.1333040216408055</v>
      </c>
      <c r="D43" s="17">
        <f t="shared" si="7"/>
        <v>7.5701516927981016</v>
      </c>
      <c r="E43" s="17">
        <f t="shared" si="7"/>
        <v>24.484973926004258</v>
      </c>
      <c r="F43" s="17">
        <f t="shared" si="7"/>
        <v>15.145464063481828</v>
      </c>
      <c r="G43" s="17">
        <f t="shared" si="7"/>
        <v>17.300735570217761</v>
      </c>
      <c r="H43" s="17">
        <f t="shared" si="7"/>
        <v>40.84176044492466</v>
      </c>
      <c r="I43" s="17">
        <f t="shared" si="7"/>
        <v>34.016734006927514</v>
      </c>
      <c r="J43" s="17">
        <f t="shared" si="7"/>
        <v>35.453581678084788</v>
      </c>
      <c r="K43" s="17">
        <f t="shared" si="7"/>
        <v>82.847618951829091</v>
      </c>
      <c r="L43" s="17">
        <f t="shared" si="7"/>
        <v>69.915989911413504</v>
      </c>
      <c r="M43" s="17">
        <f t="shared" si="7"/>
        <v>87.87658580087961</v>
      </c>
      <c r="N43" s="17">
        <f t="shared" si="7"/>
        <v>191.41361384431457</v>
      </c>
      <c r="O43" s="17">
        <f t="shared" si="7"/>
        <v>180.63725631063477</v>
      </c>
      <c r="P43" s="17">
        <f t="shared" si="7"/>
        <v>218.3545076785139</v>
      </c>
    </row>
    <row r="44" spans="1:19" x14ac:dyDescent="0.3">
      <c r="A44" s="111" t="s">
        <v>52</v>
      </c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</row>
    <row r="45" spans="1:19" x14ac:dyDescent="0.3">
      <c r="A45" s="2" t="s">
        <v>50</v>
      </c>
      <c r="B45" s="2">
        <v>0.63</v>
      </c>
      <c r="C45" s="2">
        <v>0.63</v>
      </c>
      <c r="D45" s="2">
        <v>0.63</v>
      </c>
      <c r="E45" s="2">
        <v>1.171</v>
      </c>
      <c r="F45" s="2">
        <v>1.171</v>
      </c>
      <c r="G45" s="2">
        <v>1.171</v>
      </c>
      <c r="H45" s="2">
        <v>1.7070000000000001</v>
      </c>
      <c r="I45" s="2">
        <v>1.7070000000000001</v>
      </c>
      <c r="J45" s="2">
        <v>1.7070000000000001</v>
      </c>
      <c r="K45" s="2">
        <v>3.3149999999999999</v>
      </c>
      <c r="L45" s="2">
        <v>3.3149999999999999</v>
      </c>
      <c r="M45" s="2">
        <v>3.3149999999999999</v>
      </c>
      <c r="N45" s="13">
        <v>6.53</v>
      </c>
      <c r="O45" s="13">
        <v>6.53</v>
      </c>
      <c r="P45" s="13">
        <v>6.53</v>
      </c>
    </row>
    <row r="46" spans="1:19" x14ac:dyDescent="0.3">
      <c r="A46" s="2" t="s">
        <v>16</v>
      </c>
      <c r="B46" s="17">
        <f>(B39*$S32)/3</f>
        <v>2.1496799341987578</v>
      </c>
      <c r="C46" s="17">
        <f t="shared" ref="C46:O46" si="8">(C39*$S32)/3</f>
        <v>2.04239530808568</v>
      </c>
      <c r="D46" s="17">
        <f t="shared" si="8"/>
        <v>2.5788184386510715</v>
      </c>
      <c r="E46" s="17">
        <f t="shared" si="8"/>
        <v>2.4226495726495716</v>
      </c>
      <c r="F46" s="17">
        <f t="shared" si="8"/>
        <v>2.1544380073668732</v>
      </c>
      <c r="G46" s="17">
        <f t="shared" si="8"/>
        <v>1.8862264420841788</v>
      </c>
      <c r="H46" s="17">
        <f t="shared" si="8"/>
        <v>4.006986017237061</v>
      </c>
      <c r="I46" s="17">
        <f t="shared" si="8"/>
        <v>2.7732128169366614</v>
      </c>
      <c r="J46" s="17">
        <f t="shared" si="8"/>
        <v>5.669897721989769</v>
      </c>
      <c r="K46" s="17">
        <f t="shared" si="8"/>
        <v>8.2950953045095215</v>
      </c>
      <c r="L46" s="17">
        <f t="shared" si="8"/>
        <v>12.908334227371867</v>
      </c>
      <c r="M46" s="17">
        <f t="shared" si="8"/>
        <v>6.3639720344741173</v>
      </c>
      <c r="N46" s="17">
        <f t="shared" si="8"/>
        <v>19.411597468082807</v>
      </c>
      <c r="O46" s="17">
        <f t="shared" si="8"/>
        <v>16.675839502199338</v>
      </c>
      <c r="P46" s="17">
        <f>(P39*$S32)/3</f>
        <v>24.239405643171324</v>
      </c>
      <c r="Q46" s="21">
        <f>AVERAGE(N46:P46)</f>
        <v>20.108947537817823</v>
      </c>
    </row>
    <row r="47" spans="1:19" x14ac:dyDescent="0.3">
      <c r="A47" s="2" t="s">
        <v>17</v>
      </c>
      <c r="B47" s="17">
        <f t="shared" ref="B47:P50" si="9">(B40*$S33)/3</f>
        <v>2.7397453778206882</v>
      </c>
      <c r="C47" s="17">
        <f t="shared" si="9"/>
        <v>1.559614490576829</v>
      </c>
      <c r="D47" s="17">
        <f t="shared" si="9"/>
        <v>2.2033222472552976</v>
      </c>
      <c r="E47" s="17">
        <f t="shared" si="9"/>
        <v>2.0471533812537968</v>
      </c>
      <c r="F47" s="17">
        <f t="shared" si="9"/>
        <v>2.4762918857061096</v>
      </c>
      <c r="G47" s="17">
        <f t="shared" si="9"/>
        <v>3.4954958337803501</v>
      </c>
      <c r="H47" s="17">
        <f t="shared" si="9"/>
        <v>3.6314898258412871</v>
      </c>
      <c r="I47" s="17">
        <f t="shared" si="9"/>
        <v>5.6162554089332311</v>
      </c>
      <c r="J47" s="17">
        <f t="shared" si="9"/>
        <v>6.9573132353467004</v>
      </c>
      <c r="K47" s="17">
        <f t="shared" si="9"/>
        <v>7.5441029217179727</v>
      </c>
      <c r="L47" s="17">
        <f t="shared" si="9"/>
        <v>16.985150019668833</v>
      </c>
      <c r="M47" s="17">
        <f t="shared" si="9"/>
        <v>8.0805260522833695</v>
      </c>
      <c r="N47" s="17">
        <f t="shared" si="9"/>
        <v>26.331455852376337</v>
      </c>
      <c r="O47" s="17">
        <f t="shared" si="9"/>
        <v>16.836766441368933</v>
      </c>
      <c r="P47" s="17">
        <f t="shared" si="9"/>
        <v>17.802328076386626</v>
      </c>
      <c r="Q47" s="21">
        <f>AVERAGE(N47:P47)</f>
        <v>20.323516790043968</v>
      </c>
    </row>
    <row r="48" spans="1:19" x14ac:dyDescent="0.3">
      <c r="A48" s="2" t="s">
        <v>18</v>
      </c>
      <c r="B48" s="17">
        <f t="shared" si="9"/>
        <v>2.2569645603118369</v>
      </c>
      <c r="C48" s="17">
        <f t="shared" si="9"/>
        <v>2.3106068733683762</v>
      </c>
      <c r="D48" s="17">
        <f t="shared" si="9"/>
        <v>2.1496799341987578</v>
      </c>
      <c r="E48" s="17">
        <f t="shared" si="9"/>
        <v>3.6564227729499694</v>
      </c>
      <c r="F48" s="17">
        <f t="shared" si="9"/>
        <v>2.7445034509888036</v>
      </c>
      <c r="G48" s="17">
        <f t="shared" si="9"/>
        <v>4.1928459035153578</v>
      </c>
      <c r="H48" s="17">
        <f t="shared" si="9"/>
        <v>3.3632782605585922</v>
      </c>
      <c r="I48" s="17">
        <f t="shared" si="9"/>
        <v>1.5930819296928005</v>
      </c>
      <c r="J48" s="17">
        <f t="shared" si="9"/>
        <v>5.4553284697636135</v>
      </c>
      <c r="K48" s="17">
        <f t="shared" si="9"/>
        <v>5.8275489039087232</v>
      </c>
      <c r="L48" s="17">
        <f t="shared" si="9"/>
        <v>16.985150019668833</v>
      </c>
      <c r="M48" s="17">
        <f t="shared" si="9"/>
        <v>10.226218574544925</v>
      </c>
      <c r="N48" s="17">
        <f t="shared" si="9"/>
        <v>19.411597468082807</v>
      </c>
      <c r="O48" s="17">
        <f t="shared" si="9"/>
        <v>24.239405643171324</v>
      </c>
      <c r="P48" s="17">
        <f t="shared" si="9"/>
        <v>14.101008475485449</v>
      </c>
      <c r="Q48" s="21">
        <f>AVERAGE(N48:P48)</f>
        <v>19.250670528913194</v>
      </c>
    </row>
    <row r="49" spans="1:17" x14ac:dyDescent="0.3">
      <c r="A49" s="2" t="s">
        <v>19</v>
      </c>
      <c r="B49" s="17">
        <f t="shared" si="9"/>
        <v>1.0768336730679786</v>
      </c>
      <c r="C49" s="17">
        <f t="shared" si="9"/>
        <v>1.7741837428029852</v>
      </c>
      <c r="D49" s="17">
        <f t="shared" si="9"/>
        <v>1.8814683689160636</v>
      </c>
      <c r="E49" s="17">
        <f t="shared" si="9"/>
        <v>3.6027804598934288</v>
      </c>
      <c r="F49" s="17">
        <f t="shared" si="9"/>
        <v>1.5643725637449457</v>
      </c>
      <c r="G49" s="17">
        <f t="shared" si="9"/>
        <v>3.3882112076672724</v>
      </c>
      <c r="H49" s="17">
        <f t="shared" si="9"/>
        <v>5.1871169044809191</v>
      </c>
      <c r="I49" s="17">
        <f t="shared" si="9"/>
        <v>2.8268551299931999</v>
      </c>
      <c r="J49" s="17">
        <f t="shared" si="9"/>
        <v>5.9917516003290068</v>
      </c>
      <c r="K49" s="17">
        <f t="shared" si="9"/>
        <v>10.118933948431847</v>
      </c>
      <c r="L49" s="17">
        <f t="shared" si="9"/>
        <v>9.3679415656402991</v>
      </c>
      <c r="M49" s="17">
        <f t="shared" si="9"/>
        <v>9.1533723134141471</v>
      </c>
      <c r="N49" s="17">
        <f t="shared" si="9"/>
        <v>30.515556270786373</v>
      </c>
      <c r="O49" s="17">
        <f t="shared" si="9"/>
        <v>22.951990129814376</v>
      </c>
      <c r="P49" s="17">
        <f t="shared" si="9"/>
        <v>23.595697886492854</v>
      </c>
      <c r="Q49" s="21">
        <f>AVERAGE(N49:P49)</f>
        <v>25.68774809569787</v>
      </c>
    </row>
    <row r="50" spans="1:17" x14ac:dyDescent="0.3">
      <c r="A50" s="2" t="s">
        <v>20</v>
      </c>
      <c r="B50" s="17">
        <f t="shared" si="9"/>
        <v>1.3986875514072128</v>
      </c>
      <c r="C50" s="17">
        <f t="shared" si="9"/>
        <v>0.9159067338983603</v>
      </c>
      <c r="D50" s="17">
        <f t="shared" si="9"/>
        <v>1.1304759861245166</v>
      </c>
      <c r="E50" s="17">
        <f t="shared" si="9"/>
        <v>3.6564227729499694</v>
      </c>
      <c r="F50" s="17">
        <f t="shared" si="9"/>
        <v>2.2617226334799532</v>
      </c>
      <c r="G50" s="17">
        <f t="shared" si="9"/>
        <v>2.5835765118191856</v>
      </c>
      <c r="H50" s="17">
        <f t="shared" si="9"/>
        <v>6.0990362264420819</v>
      </c>
      <c r="I50" s="17">
        <f t="shared" si="9"/>
        <v>5.0798322783678422</v>
      </c>
      <c r="J50" s="17">
        <f t="shared" si="9"/>
        <v>5.2944015305939951</v>
      </c>
      <c r="K50" s="17">
        <f t="shared" si="9"/>
        <v>12.371911096806478</v>
      </c>
      <c r="L50" s="17">
        <f t="shared" si="9"/>
        <v>10.440787826771084</v>
      </c>
      <c r="M50" s="17">
        <f t="shared" si="9"/>
        <v>13.122903479598023</v>
      </c>
      <c r="N50" s="17">
        <f t="shared" si="9"/>
        <v>28.584433000750977</v>
      </c>
      <c r="O50" s="17">
        <f t="shared" si="9"/>
        <v>26.975163609054793</v>
      </c>
      <c r="P50" s="17">
        <f>(P43*$S36)/3</f>
        <v>32.607606479991411</v>
      </c>
      <c r="Q50" s="21">
        <f>AVERAGE(N50:P50)</f>
        <v>29.389067696599056</v>
      </c>
    </row>
    <row r="52" spans="1:17" x14ac:dyDescent="0.3">
      <c r="C52" s="20">
        <v>1</v>
      </c>
      <c r="D52" s="20">
        <v>2</v>
      </c>
      <c r="E52" s="20">
        <v>3</v>
      </c>
      <c r="F52" s="20">
        <v>1</v>
      </c>
      <c r="G52" s="20">
        <v>2</v>
      </c>
      <c r="H52" s="20">
        <v>3</v>
      </c>
      <c r="I52" t="s">
        <v>43</v>
      </c>
    </row>
    <row r="53" spans="1:17" x14ac:dyDescent="0.3">
      <c r="B53" t="s">
        <v>29</v>
      </c>
      <c r="C53" t="s">
        <v>30</v>
      </c>
      <c r="F53" t="s">
        <v>26</v>
      </c>
      <c r="I53" t="s">
        <v>30</v>
      </c>
      <c r="J53" t="s">
        <v>26</v>
      </c>
      <c r="K53" t="s">
        <v>15</v>
      </c>
    </row>
    <row r="54" spans="1:17" x14ac:dyDescent="0.3">
      <c r="C54" s="53">
        <f>B32</f>
        <v>0.50101920394807453</v>
      </c>
      <c r="D54" s="53">
        <f>C32</f>
        <v>0.50745628151485922</v>
      </c>
      <c r="E54" s="53">
        <f>D32</f>
        <v>0.47527089368093572</v>
      </c>
      <c r="F54" s="53">
        <f>B39</f>
        <v>12.898079605192548</v>
      </c>
      <c r="G54" s="53">
        <f>C39</f>
        <v>12.254371848514079</v>
      </c>
      <c r="H54" s="53">
        <f>D39</f>
        <v>15.472910631906428</v>
      </c>
      <c r="I54" s="21">
        <f>AVERAGE(C54:E54)</f>
        <v>0.49458212638128979</v>
      </c>
      <c r="J54" s="21">
        <f>AVERAGE(F54:H54)</f>
        <v>13.541787361871018</v>
      </c>
      <c r="K54">
        <f>_xlfn.STDEV.P(C54:E54)</f>
        <v>1.3905676855289949E-2</v>
      </c>
      <c r="L54">
        <f>_xlfn.STDEV.P(F54:H54)</f>
        <v>1.390567685528983</v>
      </c>
    </row>
    <row r="55" spans="1:17" x14ac:dyDescent="0.3">
      <c r="C55" s="53">
        <f>E32</f>
        <v>1.0256410256410258</v>
      </c>
      <c r="D55" s="53">
        <f>F32</f>
        <v>1.0417337195579877</v>
      </c>
      <c r="E55" s="53">
        <f>G32</f>
        <v>1.0578264134749493</v>
      </c>
      <c r="F55" s="53">
        <f>E39</f>
        <v>14.535897435897429</v>
      </c>
      <c r="G55" s="53">
        <f>F39</f>
        <v>12.926628044201239</v>
      </c>
      <c r="H55" s="53">
        <f>G39</f>
        <v>11.317358652505073</v>
      </c>
      <c r="I55" s="21">
        <f>AVERAGE(C55:E55)</f>
        <v>1.0417337195579877</v>
      </c>
      <c r="J55" s="21">
        <f>AVERAGE(F55:H55)</f>
        <v>12.926628044201246</v>
      </c>
      <c r="K55">
        <f t="shared" ref="K55:K78" si="10">_xlfn.STDEV.P(C55:E55)</f>
        <v>1.3139629561115706E-2</v>
      </c>
      <c r="L55">
        <f t="shared" ref="L55:L77" si="11">_xlfn.STDEV.P(F55:H55)</f>
        <v>1.3139629561115638</v>
      </c>
    </row>
    <row r="56" spans="1:17" x14ac:dyDescent="0.3">
      <c r="C56" s="53">
        <f>H32</f>
        <v>1.4665808389657764</v>
      </c>
      <c r="D56" s="53">
        <f>I32</f>
        <v>1.5406072309838004</v>
      </c>
      <c r="E56" s="53">
        <f>J32</f>
        <v>1.3668061366806139</v>
      </c>
      <c r="F56" s="53">
        <f>H39</f>
        <v>24.041916103422366</v>
      </c>
      <c r="G56" s="53">
        <f>I39</f>
        <v>16.639276901619969</v>
      </c>
      <c r="H56" s="53">
        <f>J39</f>
        <v>34.019386331938612</v>
      </c>
      <c r="I56" s="21">
        <f t="shared" ref="I56:I78" si="12">AVERAGE(C56:E56)</f>
        <v>1.4579980688767302</v>
      </c>
      <c r="J56" s="21">
        <f t="shared" ref="J56:J78" si="13">AVERAGE(F56:H56)</f>
        <v>24.900193112326985</v>
      </c>
      <c r="K56">
        <f t="shared" si="10"/>
        <v>7.1213074885853878E-2</v>
      </c>
      <c r="L56">
        <f t="shared" si="11"/>
        <v>7.1213074885853773</v>
      </c>
    </row>
    <row r="57" spans="1:17" x14ac:dyDescent="0.3">
      <c r="C57" s="53">
        <f>K32</f>
        <v>2.8172942817294286</v>
      </c>
      <c r="D57" s="53">
        <f>L32</f>
        <v>2.5404999463576878</v>
      </c>
      <c r="E57" s="53">
        <f>M32</f>
        <v>2.9331616779315528</v>
      </c>
      <c r="F57" s="53">
        <f>K39</f>
        <v>49.770571827057125</v>
      </c>
      <c r="G57" s="53">
        <f>L39</f>
        <v>77.450005364231203</v>
      </c>
      <c r="H57" s="53">
        <f>M39</f>
        <v>38.183832206844706</v>
      </c>
      <c r="I57" s="21">
        <f t="shared" si="12"/>
        <v>2.7636519686728902</v>
      </c>
      <c r="J57" s="21">
        <f t="shared" si="13"/>
        <v>55.134803132711006</v>
      </c>
      <c r="K57">
        <f t="shared" si="10"/>
        <v>0.16472994500735294</v>
      </c>
      <c r="L57">
        <f t="shared" si="11"/>
        <v>16.472994500735314</v>
      </c>
    </row>
    <row r="58" spans="1:17" x14ac:dyDescent="0.3">
      <c r="C58" s="53">
        <f>N32</f>
        <v>5.3653041519150317</v>
      </c>
      <c r="D58" s="53">
        <f>O32</f>
        <v>5.52944962986804</v>
      </c>
      <c r="E58" s="53">
        <f>P32</f>
        <v>5.0756356614097209</v>
      </c>
      <c r="F58" s="53">
        <f>N39</f>
        <v>116.46958480849683</v>
      </c>
      <c r="G58" s="53">
        <f>O39</f>
        <v>100.05503701319603</v>
      </c>
      <c r="H58" s="53">
        <f>P39</f>
        <v>145.43643385902794</v>
      </c>
      <c r="I58" s="21">
        <f t="shared" si="12"/>
        <v>5.3234631477309309</v>
      </c>
      <c r="J58" s="21">
        <f>AVERAGE(F58:H58)</f>
        <v>120.65368522690693</v>
      </c>
      <c r="K58">
        <f t="shared" si="10"/>
        <v>0.18761624257212295</v>
      </c>
      <c r="L58">
        <f t="shared" si="11"/>
        <v>18.761624257212336</v>
      </c>
    </row>
    <row r="59" spans="1:17" x14ac:dyDescent="0.3">
      <c r="B59">
        <v>10</v>
      </c>
      <c r="C59" s="53">
        <f>B33</f>
        <v>0.46561527733075869</v>
      </c>
      <c r="D59" s="53">
        <f>C33</f>
        <v>0.53642313056539026</v>
      </c>
      <c r="E59" s="53">
        <f>D33</f>
        <v>0.49780066516468213</v>
      </c>
      <c r="F59" s="53">
        <f>B40</f>
        <v>16.308008201313619</v>
      </c>
      <c r="G59" s="53">
        <f>C40</f>
        <v>9.2834195867668399</v>
      </c>
      <c r="H59" s="53">
        <f>D40</f>
        <v>13.115013376519629</v>
      </c>
      <c r="I59" s="21">
        <f t="shared" si="12"/>
        <v>0.49994635768694379</v>
      </c>
      <c r="J59" s="21">
        <f t="shared" si="13"/>
        <v>12.902147054866695</v>
      </c>
      <c r="K59">
        <f t="shared" si="10"/>
        <v>2.8946974709220169E-2</v>
      </c>
      <c r="L59">
        <f t="shared" si="11"/>
        <v>2.8717236814702551</v>
      </c>
    </row>
    <row r="60" spans="1:17" x14ac:dyDescent="0.3">
      <c r="C60" s="53">
        <f>E33</f>
        <v>1.0481707971247722</v>
      </c>
      <c r="D60" s="53">
        <f>F33</f>
        <v>1.0224224868576335</v>
      </c>
      <c r="E60" s="53">
        <f>G33</f>
        <v>0.961270249973179</v>
      </c>
      <c r="F60" s="53">
        <f>E40</f>
        <v>12.185436793177361</v>
      </c>
      <c r="G60" s="53">
        <f>F40</f>
        <v>14.739832653012556</v>
      </c>
      <c r="H60" s="53">
        <f>G40</f>
        <v>20.806522820121131</v>
      </c>
      <c r="I60" s="21">
        <f t="shared" si="12"/>
        <v>1.0106211779851948</v>
      </c>
      <c r="J60" s="21">
        <f t="shared" si="13"/>
        <v>15.910597422103683</v>
      </c>
      <c r="K60">
        <f t="shared" si="10"/>
        <v>3.6445204916775109E-2</v>
      </c>
      <c r="L60">
        <f t="shared" si="11"/>
        <v>3.6155957258705516</v>
      </c>
    </row>
    <row r="61" spans="1:17" x14ac:dyDescent="0.3">
      <c r="C61" s="53">
        <f>H33</f>
        <v>1.4891106104495229</v>
      </c>
      <c r="D61" s="53">
        <f>I33</f>
        <v>1.3700246754640062</v>
      </c>
      <c r="E61" s="53">
        <f>J33</f>
        <v>1.2895612058791981</v>
      </c>
      <c r="F61" s="53">
        <f>H40</f>
        <v>21.616010868102901</v>
      </c>
      <c r="G61" s="53">
        <f>I40</f>
        <v>33.430091719840661</v>
      </c>
      <c r="H61" s="53">
        <f>J40</f>
        <v>41.412578781825601</v>
      </c>
      <c r="I61" s="21">
        <f t="shared" si="12"/>
        <v>1.3828988305975756</v>
      </c>
      <c r="J61" s="21">
        <f t="shared" si="13"/>
        <v>32.152893789923056</v>
      </c>
      <c r="K61">
        <f t="shared" si="10"/>
        <v>8.1972756120128915E-2</v>
      </c>
      <c r="L61">
        <f t="shared" si="11"/>
        <v>8.132217869060403</v>
      </c>
    </row>
    <row r="62" spans="1:17" x14ac:dyDescent="0.3">
      <c r="C62" s="53">
        <f>K33</f>
        <v>2.8623538246969216</v>
      </c>
      <c r="D62" s="53">
        <f>L33</f>
        <v>2.2958909988198699</v>
      </c>
      <c r="E62" s="53">
        <f>M33</f>
        <v>2.8301684368629978</v>
      </c>
      <c r="F62" s="53">
        <f>K40</f>
        <v>44.905374534035552</v>
      </c>
      <c r="G62" s="53">
        <f>L40</f>
        <v>101.10208345040972</v>
      </c>
      <c r="H62" s="53">
        <f>M40</f>
        <v>48.098369358829586</v>
      </c>
      <c r="I62" s="21">
        <f t="shared" si="12"/>
        <v>2.6628044201265966</v>
      </c>
      <c r="J62" s="21">
        <f t="shared" si="13"/>
        <v>64.701942447758285</v>
      </c>
      <c r="K62">
        <f t="shared" si="10"/>
        <v>0.25977948193132389</v>
      </c>
      <c r="L62">
        <f t="shared" si="11"/>
        <v>25.771774001123422</v>
      </c>
    </row>
    <row r="63" spans="1:17" x14ac:dyDescent="0.3">
      <c r="C63" s="53">
        <f>N33</f>
        <v>4.9501126488574201</v>
      </c>
      <c r="D63" s="53">
        <f>O33</f>
        <v>5.5197940135178643</v>
      </c>
      <c r="E63" s="53">
        <f>P33</f>
        <v>5.4618603154168026</v>
      </c>
      <c r="F63" s="53">
        <f>N40</f>
        <v>156.73485626414487</v>
      </c>
      <c r="G63" s="53">
        <f>O40</f>
        <v>100.21884786529127</v>
      </c>
      <c r="H63" s="53">
        <f>P40</f>
        <v>105.9662385499204</v>
      </c>
      <c r="I63" s="21">
        <f t="shared" si="12"/>
        <v>5.3105889925973626</v>
      </c>
      <c r="J63" s="21">
        <f t="shared" si="13"/>
        <v>120.97331422645216</v>
      </c>
      <c r="K63">
        <f t="shared" si="10"/>
        <v>0.25599020051687393</v>
      </c>
      <c r="L63">
        <f t="shared" si="11"/>
        <v>25.395853225880405</v>
      </c>
    </row>
    <row r="64" spans="1:17" x14ac:dyDescent="0.3">
      <c r="B64">
        <v>25</v>
      </c>
      <c r="C64" s="53">
        <f>B34</f>
        <v>0.49458212638128979</v>
      </c>
      <c r="D64" s="53">
        <f>C34</f>
        <v>0.49136358759789744</v>
      </c>
      <c r="E64" s="53">
        <f>D34</f>
        <v>0.50101920394807453</v>
      </c>
      <c r="F64" s="53">
        <f>B41</f>
        <v>14.10602850194898</v>
      </c>
      <c r="G64" s="53">
        <f>C41</f>
        <v>14.441292958552353</v>
      </c>
      <c r="H64" s="53">
        <f>D41</f>
        <v>13.435499588742237</v>
      </c>
      <c r="I64" s="21">
        <f t="shared" si="12"/>
        <v>0.49565497264242059</v>
      </c>
      <c r="J64" s="21">
        <f t="shared" si="13"/>
        <v>13.99427368308119</v>
      </c>
      <c r="K64">
        <f t="shared" si="10"/>
        <v>4.0142231378328171E-3</v>
      </c>
      <c r="L64">
        <f t="shared" si="11"/>
        <v>0.41814824352425256</v>
      </c>
    </row>
    <row r="65" spans="2:12" x14ac:dyDescent="0.3">
      <c r="C65" s="53">
        <f>E34</f>
        <v>0.95161463362300192</v>
      </c>
      <c r="D65" s="53">
        <f>F34</f>
        <v>1.0063297929406718</v>
      </c>
      <c r="E65" s="53">
        <f>G34</f>
        <v>0.91942924578907859</v>
      </c>
      <c r="F65" s="53">
        <f>E41</f>
        <v>22.852642330937307</v>
      </c>
      <c r="G65" s="53">
        <f>F41</f>
        <v>17.153146568680022</v>
      </c>
      <c r="H65" s="53">
        <f>G41</f>
        <v>26.205286896970989</v>
      </c>
      <c r="I65" s="21">
        <f t="shared" si="12"/>
        <v>0.9591245574509174</v>
      </c>
      <c r="J65" s="21">
        <f t="shared" si="13"/>
        <v>22.070358598862772</v>
      </c>
      <c r="K65">
        <f t="shared" si="10"/>
        <v>3.5872231514430857E-2</v>
      </c>
      <c r="L65">
        <f t="shared" si="11"/>
        <v>3.7366907827532239</v>
      </c>
    </row>
    <row r="66" spans="2:12" x14ac:dyDescent="0.3">
      <c r="C66" s="53">
        <f>H34</f>
        <v>1.5052033043664845</v>
      </c>
      <c r="D66" s="53">
        <f>I34</f>
        <v>1.611415084218432</v>
      </c>
      <c r="E66" s="53">
        <f>J34</f>
        <v>1.3796802918141833</v>
      </c>
      <c r="F66" s="53">
        <f>H41</f>
        <v>21.020489128491203</v>
      </c>
      <c r="G66" s="53">
        <f>I41</f>
        <v>9.9567620605800027</v>
      </c>
      <c r="H66" s="53">
        <f>J41</f>
        <v>34.095802936022586</v>
      </c>
      <c r="I66" s="21">
        <f t="shared" si="12"/>
        <v>1.4987662267997</v>
      </c>
      <c r="J66" s="21">
        <f t="shared" si="13"/>
        <v>21.69101804169793</v>
      </c>
      <c r="K66">
        <f t="shared" si="10"/>
        <v>9.4714766460007593E-2</v>
      </c>
      <c r="L66">
        <f t="shared" si="11"/>
        <v>9.8661215062507903</v>
      </c>
    </row>
    <row r="67" spans="2:12" x14ac:dyDescent="0.3">
      <c r="C67" s="53">
        <f>K34</f>
        <v>2.9653470657654766</v>
      </c>
      <c r="D67" s="53">
        <f>L34</f>
        <v>2.2958909988198699</v>
      </c>
      <c r="E67" s="53">
        <f>M34</f>
        <v>2.7014268855273045</v>
      </c>
      <c r="F67" s="53">
        <f>K41</f>
        <v>36.422180649429521</v>
      </c>
      <c r="G67" s="53">
        <f>L41</f>
        <v>106.15718762293021</v>
      </c>
      <c r="H67" s="53">
        <f>M41</f>
        <v>63.913866090905785</v>
      </c>
      <c r="I67" s="21">
        <f t="shared" si="12"/>
        <v>2.6542216500375502</v>
      </c>
      <c r="J67" s="21">
        <f t="shared" si="13"/>
        <v>68.83107812108851</v>
      </c>
      <c r="K67">
        <f t="shared" si="10"/>
        <v>0.27533507717664241</v>
      </c>
      <c r="L67">
        <f t="shared" si="11"/>
        <v>28.680737205900375</v>
      </c>
    </row>
    <row r="68" spans="2:12" x14ac:dyDescent="0.3">
      <c r="C68" s="53">
        <f>N34</f>
        <v>5.3653041519150317</v>
      </c>
      <c r="D68" s="53">
        <f>O34</f>
        <v>5.0756356614097209</v>
      </c>
      <c r="E68" s="53">
        <f>P34</f>
        <v>5.6839394914708734</v>
      </c>
      <c r="F68" s="53">
        <f>N41</f>
        <v>121.32248417551754</v>
      </c>
      <c r="G68" s="53">
        <f>O41</f>
        <v>151.49628526982079</v>
      </c>
      <c r="H68" s="53">
        <f>P41</f>
        <v>88.131302971784052</v>
      </c>
      <c r="I68" s="21">
        <f t="shared" si="12"/>
        <v>5.3749597682652093</v>
      </c>
      <c r="J68" s="21">
        <f t="shared" si="13"/>
        <v>120.31669080570747</v>
      </c>
      <c r="K68">
        <f t="shared" si="10"/>
        <v>0.24843283547348463</v>
      </c>
      <c r="L68">
        <f t="shared" si="11"/>
        <v>25.878420361821284</v>
      </c>
    </row>
    <row r="69" spans="2:12" x14ac:dyDescent="0.3">
      <c r="B69">
        <v>50</v>
      </c>
      <c r="C69" s="53">
        <f>B35</f>
        <v>0.5653899796159213</v>
      </c>
      <c r="D69" s="53">
        <f>C35</f>
        <v>0.52354897543182088</v>
      </c>
      <c r="E69" s="53">
        <f>D35</f>
        <v>0.5171118978650362</v>
      </c>
      <c r="F69" s="53">
        <f>B42</f>
        <v>7.0228283026172509</v>
      </c>
      <c r="G69" s="53">
        <f>C42</f>
        <v>11.570763540019469</v>
      </c>
      <c r="H69" s="53">
        <f>D42</f>
        <v>12.270445884235196</v>
      </c>
      <c r="I69" s="21">
        <f t="shared" si="12"/>
        <v>0.53535028430425946</v>
      </c>
      <c r="J69" s="21">
        <f t="shared" si="13"/>
        <v>10.288012575623972</v>
      </c>
      <c r="K69">
        <f t="shared" si="10"/>
        <v>2.1403215688509822E-2</v>
      </c>
      <c r="L69">
        <f t="shared" si="11"/>
        <v>2.3264364878815034</v>
      </c>
    </row>
    <row r="70" spans="2:12" x14ac:dyDescent="0.3">
      <c r="C70" s="53">
        <f>E35</f>
        <v>0.95483317240639431</v>
      </c>
      <c r="D70" s="53">
        <f>F35</f>
        <v>1.0771376461753033</v>
      </c>
      <c r="E70" s="53">
        <f>G35</f>
        <v>0.96770732753996369</v>
      </c>
      <c r="F70" s="53">
        <f>E42</f>
        <v>23.496394303652796</v>
      </c>
      <c r="G70" s="53">
        <f>F42</f>
        <v>10.202429763553994</v>
      </c>
      <c r="H70" s="53">
        <f>G42</f>
        <v>22.097029615221341</v>
      </c>
      <c r="I70" s="21">
        <f t="shared" si="12"/>
        <v>0.99989271537388724</v>
      </c>
      <c r="J70" s="21">
        <f t="shared" si="13"/>
        <v>18.598617894142709</v>
      </c>
      <c r="K70">
        <f t="shared" si="10"/>
        <v>5.4872704012635665E-2</v>
      </c>
      <c r="L70">
        <f t="shared" si="11"/>
        <v>5.9644243491995352</v>
      </c>
    </row>
    <row r="71" spans="2:12" x14ac:dyDescent="0.3">
      <c r="C71" s="53">
        <f>H35</f>
        <v>1.3957729857311449</v>
      </c>
      <c r="D71" s="53">
        <f>I35</f>
        <v>1.5373886922004081</v>
      </c>
      <c r="E71" s="53">
        <f>J35</f>
        <v>1.3474949039802597</v>
      </c>
      <c r="F71" s="53">
        <f>H42</f>
        <v>33.829023290092948</v>
      </c>
      <c r="G71" s="53">
        <f>I42</f>
        <v>18.436011717346954</v>
      </c>
      <c r="H71" s="53">
        <f>J42</f>
        <v>39.076640871710914</v>
      </c>
      <c r="I71" s="21">
        <f t="shared" si="12"/>
        <v>1.4268855273039376</v>
      </c>
      <c r="J71" s="21">
        <f t="shared" si="13"/>
        <v>30.44722529305027</v>
      </c>
      <c r="K71">
        <f t="shared" si="10"/>
        <v>8.0584967098869004E-2</v>
      </c>
      <c r="L71">
        <f t="shared" si="11"/>
        <v>8.7592355542248992</v>
      </c>
    </row>
    <row r="72" spans="2:12" x14ac:dyDescent="0.3">
      <c r="C72" s="53">
        <f>K35</f>
        <v>2.7078639630940891</v>
      </c>
      <c r="D72" s="53">
        <f>L35</f>
        <v>2.752923506061582</v>
      </c>
      <c r="E72" s="53">
        <f>M35</f>
        <v>2.7657976611951511</v>
      </c>
      <c r="F72" s="53">
        <f>K42</f>
        <v>65.99304748977292</v>
      </c>
      <c r="G72" s="53">
        <f>L42</f>
        <v>61.095271080262819</v>
      </c>
      <c r="H72" s="53">
        <f>M42</f>
        <v>59.695906391831386</v>
      </c>
      <c r="I72" s="21">
        <f t="shared" si="12"/>
        <v>2.7421950434502738</v>
      </c>
      <c r="J72" s="21">
        <f t="shared" si="13"/>
        <v>62.261408320622373</v>
      </c>
      <c r="K72">
        <f t="shared" si="10"/>
        <v>2.4838186681236416E-2</v>
      </c>
      <c r="L72">
        <f t="shared" si="11"/>
        <v>2.6998029001343942</v>
      </c>
    </row>
    <row r="73" spans="2:12" x14ac:dyDescent="0.3">
      <c r="C73" s="53">
        <f>N35</f>
        <v>4.6990666237528176</v>
      </c>
      <c r="D73" s="53">
        <f>O35</f>
        <v>5.1528805922111376</v>
      </c>
      <c r="E73" s="53">
        <f>P35</f>
        <v>5.1142581268104292</v>
      </c>
      <c r="F73" s="53">
        <f>N42</f>
        <v>199.01449741817197</v>
      </c>
      <c r="G73" s="53">
        <f>O42</f>
        <v>149.68689215096333</v>
      </c>
      <c r="H73" s="53">
        <f>P42</f>
        <v>153.88498621625772</v>
      </c>
      <c r="I73" s="21">
        <f t="shared" si="12"/>
        <v>4.9887351142581275</v>
      </c>
      <c r="J73" s="21">
        <f t="shared" si="13"/>
        <v>167.52879192846433</v>
      </c>
      <c r="K73">
        <f t="shared" si="10"/>
        <v>0.20543255097821622</v>
      </c>
      <c r="L73">
        <f t="shared" si="11"/>
        <v>22.329625106327839</v>
      </c>
    </row>
    <row r="74" spans="2:12" x14ac:dyDescent="0.3">
      <c r="B74">
        <v>100</v>
      </c>
      <c r="C74" s="53">
        <f>B36</f>
        <v>0.54607874691556724</v>
      </c>
      <c r="D74" s="53">
        <f>C36</f>
        <v>0.57504559596609839</v>
      </c>
      <c r="E74" s="53">
        <f>D36</f>
        <v>0.56217144083252901</v>
      </c>
      <c r="F74" s="53">
        <f>B43</f>
        <v>9.3662112817447269</v>
      </c>
      <c r="G74" s="53">
        <f>C43</f>
        <v>6.1333040216408055</v>
      </c>
      <c r="H74" s="53">
        <f>D43</f>
        <v>7.5701516927981016</v>
      </c>
      <c r="I74" s="21">
        <f t="shared" si="12"/>
        <v>0.56109859457139821</v>
      </c>
      <c r="J74" s="21">
        <f t="shared" si="13"/>
        <v>7.689888998727878</v>
      </c>
      <c r="K74">
        <f t="shared" si="10"/>
        <v>1.1849974270129061E-2</v>
      </c>
      <c r="L74">
        <f t="shared" si="11"/>
        <v>1.3225417712197562</v>
      </c>
    </row>
    <row r="75" spans="2:12" x14ac:dyDescent="0.3">
      <c r="C75" s="53">
        <f>E36</f>
        <v>0.95161463362300192</v>
      </c>
      <c r="D75" s="53">
        <f>F36</f>
        <v>1.0352966419912029</v>
      </c>
      <c r="E75" s="53">
        <f>G36</f>
        <v>1.0159854092908489</v>
      </c>
      <c r="F75" s="53">
        <f>E43</f>
        <v>24.484973926004258</v>
      </c>
      <c r="G75" s="53">
        <f>F43</f>
        <v>15.145464063481828</v>
      </c>
      <c r="H75" s="53">
        <f>G43</f>
        <v>17.300735570217761</v>
      </c>
      <c r="I75" s="21">
        <f t="shared" si="12"/>
        <v>1.0009655616350179</v>
      </c>
      <c r="J75" s="21">
        <f t="shared" si="13"/>
        <v>18.977057853234616</v>
      </c>
      <c r="K75">
        <f t="shared" si="10"/>
        <v>3.5775843794728236E-2</v>
      </c>
      <c r="L75">
        <f t="shared" si="11"/>
        <v>3.9928397092330705</v>
      </c>
    </row>
    <row r="76" spans="2:12" x14ac:dyDescent="0.3">
      <c r="C76" s="53">
        <f>H36</f>
        <v>1.3410578264134752</v>
      </c>
      <c r="D76" s="53">
        <f>I36</f>
        <v>1.4022100632979295</v>
      </c>
      <c r="E76" s="53">
        <f>J36</f>
        <v>1.3893359081643604</v>
      </c>
      <c r="F76" s="53">
        <f>H43</f>
        <v>40.84176044492466</v>
      </c>
      <c r="G76" s="53">
        <f>I43</f>
        <v>34.016734006927514</v>
      </c>
      <c r="H76" s="53">
        <f>J43</f>
        <v>35.453581678084788</v>
      </c>
      <c r="I76" s="21">
        <f t="shared" si="12"/>
        <v>1.3775345992919217</v>
      </c>
      <c r="J76" s="21">
        <f t="shared" si="13"/>
        <v>36.770692043312323</v>
      </c>
      <c r="K76">
        <f t="shared" si="10"/>
        <v>2.6323021449169173E-2</v>
      </c>
      <c r="L76">
        <f t="shared" si="11"/>
        <v>2.9378372153090617</v>
      </c>
    </row>
    <row r="77" spans="2:12" x14ac:dyDescent="0.3">
      <c r="C77" s="53">
        <f>K36</f>
        <v>2.5726853341916112</v>
      </c>
      <c r="D77" s="53">
        <f>L36</f>
        <v>2.6885527303937349</v>
      </c>
      <c r="E77" s="53">
        <f>M36</f>
        <v>2.5276257912241187</v>
      </c>
      <c r="F77" s="53">
        <f>K43</f>
        <v>82.847618951829091</v>
      </c>
      <c r="G77" s="53">
        <f>L43</f>
        <v>69.915989911413504</v>
      </c>
      <c r="H77" s="53">
        <f>M43</f>
        <v>87.87658580087961</v>
      </c>
      <c r="I77" s="21">
        <f t="shared" si="12"/>
        <v>2.5962879519364881</v>
      </c>
      <c r="J77" s="21">
        <f t="shared" si="13"/>
        <v>80.213398221374078</v>
      </c>
      <c r="K77">
        <f t="shared" si="10"/>
        <v>6.7784868571746551E-2</v>
      </c>
      <c r="L77">
        <f t="shared" si="11"/>
        <v>7.565275510239573</v>
      </c>
    </row>
    <row r="78" spans="2:12" x14ac:dyDescent="0.3">
      <c r="C78" s="53">
        <f>N36</f>
        <v>4.8149340199549417</v>
      </c>
      <c r="D78" s="53">
        <f>O36</f>
        <v>4.9114901834567126</v>
      </c>
      <c r="E78" s="53">
        <f>P36</f>
        <v>4.5735436112005159</v>
      </c>
      <c r="F78" s="53">
        <f>N43</f>
        <v>191.41361384431457</v>
      </c>
      <c r="G78" s="53">
        <f>O43</f>
        <v>180.63725631063477</v>
      </c>
      <c r="H78" s="53">
        <f>P43</f>
        <v>218.3545076785139</v>
      </c>
      <c r="I78" s="21">
        <f t="shared" si="12"/>
        <v>4.7666559382040568</v>
      </c>
      <c r="J78" s="21">
        <f t="shared" si="13"/>
        <v>196.80179261115441</v>
      </c>
      <c r="K78">
        <f t="shared" si="10"/>
        <v>0.14212682436961493</v>
      </c>
      <c r="L78">
        <f>_xlfn.STDEV.P(F78:H78)</f>
        <v>15.862368791251678</v>
      </c>
    </row>
  </sheetData>
  <mergeCells count="3">
    <mergeCell ref="A44:P44"/>
    <mergeCell ref="B30:P30"/>
    <mergeCell ref="B37:P3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T82"/>
  <sheetViews>
    <sheetView topLeftCell="A25" zoomScale="56" zoomScaleNormal="56" workbookViewId="0">
      <selection activeCell="Y34" sqref="Y34"/>
    </sheetView>
  </sheetViews>
  <sheetFormatPr defaultRowHeight="14.4" x14ac:dyDescent="0.3"/>
  <sheetData>
    <row r="3" spans="1:20" x14ac:dyDescent="0.3">
      <c r="A3" s="1" t="s">
        <v>0</v>
      </c>
      <c r="D3" s="1" t="s">
        <v>1</v>
      </c>
      <c r="K3" s="1" t="s">
        <v>44</v>
      </c>
      <c r="N3" s="54">
        <v>1</v>
      </c>
    </row>
    <row r="4" spans="1:20" x14ac:dyDescent="0.3">
      <c r="A4" s="1" t="s">
        <v>3</v>
      </c>
      <c r="I4" s="1" t="s">
        <v>32</v>
      </c>
      <c r="K4" s="1" t="s">
        <v>45</v>
      </c>
      <c r="N4" s="55">
        <v>1</v>
      </c>
    </row>
    <row r="5" spans="1:20" x14ac:dyDescent="0.3">
      <c r="A5" s="1" t="s">
        <v>46</v>
      </c>
      <c r="N5" s="56">
        <v>1</v>
      </c>
    </row>
    <row r="6" spans="1:20" x14ac:dyDescent="0.3">
      <c r="A6" s="1" t="s">
        <v>7</v>
      </c>
      <c r="D6" s="1" t="s">
        <v>8</v>
      </c>
      <c r="N6" s="57" t="s">
        <v>47</v>
      </c>
    </row>
    <row r="7" spans="1:20" x14ac:dyDescent="0.3">
      <c r="N7" s="58" t="s">
        <v>48</v>
      </c>
    </row>
    <row r="10" spans="1:20" x14ac:dyDescent="0.3">
      <c r="B10" t="s">
        <v>9</v>
      </c>
      <c r="O10" s="23" t="s">
        <v>35</v>
      </c>
      <c r="P10" t="s">
        <v>15</v>
      </c>
    </row>
    <row r="11" spans="1:20" x14ac:dyDescent="0.3">
      <c r="B11" s="2">
        <v>1</v>
      </c>
      <c r="C11" s="2">
        <v>2</v>
      </c>
      <c r="D11" s="2">
        <v>3</v>
      </c>
      <c r="E11" s="2">
        <v>4</v>
      </c>
      <c r="F11" s="2">
        <v>5</v>
      </c>
      <c r="G11" s="2">
        <v>6</v>
      </c>
      <c r="H11" s="2">
        <v>7</v>
      </c>
      <c r="I11" s="2">
        <v>8</v>
      </c>
      <c r="J11" s="2">
        <v>9</v>
      </c>
      <c r="K11" s="2">
        <v>10</v>
      </c>
      <c r="L11" s="2">
        <v>11</v>
      </c>
      <c r="M11" s="2">
        <v>12</v>
      </c>
      <c r="O11" s="23">
        <f>AVERAGE(B17:B19)</f>
        <v>0.23866666666666667</v>
      </c>
      <c r="P11">
        <f>_xlfn.STDEV.P(B28:B30)</f>
        <v>3.6817870057290784E-3</v>
      </c>
    </row>
    <row r="12" spans="1:20" x14ac:dyDescent="0.3">
      <c r="A12" s="2" t="s">
        <v>16</v>
      </c>
      <c r="B12" s="59">
        <v>0.38100000000000001</v>
      </c>
      <c r="C12" s="60">
        <v>0.379</v>
      </c>
      <c r="D12" s="60">
        <v>0.38300000000000001</v>
      </c>
      <c r="E12" s="61">
        <v>0.52500000000000002</v>
      </c>
      <c r="F12" s="61">
        <v>0.53200000000000003</v>
      </c>
      <c r="G12" s="61">
        <v>0.51200000000000001</v>
      </c>
      <c r="H12" s="62">
        <v>0.65</v>
      </c>
      <c r="I12" s="62">
        <v>0.67600000000000005</v>
      </c>
      <c r="J12" s="62">
        <v>0.65</v>
      </c>
      <c r="K12" s="63">
        <v>0.63</v>
      </c>
      <c r="L12" s="63">
        <v>0.65</v>
      </c>
      <c r="M12" s="64">
        <v>0.62080000000000002</v>
      </c>
      <c r="O12" s="65"/>
      <c r="P12" s="65"/>
      <c r="Q12" s="65"/>
      <c r="R12" s="65"/>
    </row>
    <row r="13" spans="1:20" x14ac:dyDescent="0.3">
      <c r="A13" s="2" t="s">
        <v>17</v>
      </c>
      <c r="B13" s="66">
        <v>0.375</v>
      </c>
      <c r="C13" s="67">
        <v>0.372</v>
      </c>
      <c r="D13" s="67">
        <v>0.377</v>
      </c>
      <c r="E13" s="68">
        <v>0.52700000000000002</v>
      </c>
      <c r="F13" s="68">
        <v>0.498</v>
      </c>
      <c r="G13" s="68">
        <v>0.497</v>
      </c>
      <c r="H13" s="69">
        <v>0.63100000000000001</v>
      </c>
      <c r="I13" s="69">
        <v>0.63500000000000001</v>
      </c>
      <c r="J13" s="69">
        <v>0.66600000000000004</v>
      </c>
      <c r="K13" s="70">
        <v>0.65500000000000003</v>
      </c>
      <c r="L13" s="70">
        <v>0.63200000000000001</v>
      </c>
      <c r="M13" s="71">
        <v>0.61099999999999999</v>
      </c>
      <c r="O13" s="65"/>
      <c r="P13" s="65" t="s">
        <v>11</v>
      </c>
      <c r="Q13" s="65" t="s">
        <v>12</v>
      </c>
      <c r="R13" s="65" t="s">
        <v>13</v>
      </c>
      <c r="S13" s="72" t="s">
        <v>14</v>
      </c>
      <c r="T13" s="72" t="s">
        <v>15</v>
      </c>
    </row>
    <row r="14" spans="1:20" x14ac:dyDescent="0.3">
      <c r="A14" s="2" t="s">
        <v>18</v>
      </c>
      <c r="B14" s="66">
        <v>0.376</v>
      </c>
      <c r="C14" s="67">
        <v>0.36099999999999999</v>
      </c>
      <c r="D14" s="67">
        <v>0.36899999999999999</v>
      </c>
      <c r="E14" s="68">
        <v>0.495</v>
      </c>
      <c r="F14" s="68">
        <v>0.52600000000000002</v>
      </c>
      <c r="G14" s="68">
        <v>0.51100000000000001</v>
      </c>
      <c r="H14" s="69">
        <v>0.627</v>
      </c>
      <c r="I14" s="69">
        <v>0.63100000000000001</v>
      </c>
      <c r="J14" s="69">
        <v>0.60899999999999999</v>
      </c>
      <c r="K14" s="70">
        <v>0.59</v>
      </c>
      <c r="L14" s="70">
        <v>0.625</v>
      </c>
      <c r="M14" s="71">
        <v>0.63500000000000001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>
        <f>_xlfn.STDEV.P(P14:R14)</f>
        <v>0</v>
      </c>
    </row>
    <row r="15" spans="1:20" x14ac:dyDescent="0.3">
      <c r="A15" s="2" t="s">
        <v>19</v>
      </c>
      <c r="B15" s="66">
        <v>0.379</v>
      </c>
      <c r="C15" s="67">
        <v>0.37</v>
      </c>
      <c r="D15" s="67">
        <v>0.36499999999999999</v>
      </c>
      <c r="E15" s="68">
        <v>0.5</v>
      </c>
      <c r="F15" s="68">
        <v>0.50700000000000001</v>
      </c>
      <c r="G15" s="68">
        <v>0.505</v>
      </c>
      <c r="H15" s="69">
        <v>0.60499999999999998</v>
      </c>
      <c r="I15" s="69">
        <v>0.63300000000000001</v>
      </c>
      <c r="J15" s="69">
        <v>0.60099999999999998</v>
      </c>
      <c r="K15" s="70">
        <v>0.622</v>
      </c>
      <c r="L15" s="70">
        <v>0.60599999999999998</v>
      </c>
      <c r="M15" s="71">
        <v>0.61699999999999999</v>
      </c>
      <c r="O15" s="28">
        <v>0.91300000000000003</v>
      </c>
      <c r="P15" s="65">
        <v>0.35133333333333328</v>
      </c>
      <c r="Q15" s="65">
        <v>0.35133333333333328</v>
      </c>
      <c r="R15" s="28">
        <v>0.36533333333333329</v>
      </c>
      <c r="S15" s="73">
        <f>AVERAGE(C28:C30)</f>
        <v>0.35599999999999993</v>
      </c>
      <c r="T15">
        <f>_xlfn.STDEV.P(P15:R15)</f>
        <v>6.5996632910744497E-3</v>
      </c>
    </row>
    <row r="16" spans="1:20" x14ac:dyDescent="0.3">
      <c r="A16" s="2" t="s">
        <v>20</v>
      </c>
      <c r="B16" s="66">
        <v>0.33700000000000002</v>
      </c>
      <c r="C16" s="67">
        <v>0.34499999999999997</v>
      </c>
      <c r="D16" s="67">
        <v>0.35599999999999998</v>
      </c>
      <c r="E16" s="68">
        <v>0.49</v>
      </c>
      <c r="F16" s="68">
        <v>0.47</v>
      </c>
      <c r="G16" s="68">
        <v>0.48</v>
      </c>
      <c r="H16" s="69">
        <v>0.58699999999999997</v>
      </c>
      <c r="I16" s="69">
        <v>0.58899999999999997</v>
      </c>
      <c r="J16" s="69">
        <v>0.60099999999999998</v>
      </c>
      <c r="K16" s="70">
        <v>0.59499999999999997</v>
      </c>
      <c r="L16" s="70">
        <v>0.60199999999999998</v>
      </c>
      <c r="M16" s="71">
        <v>0.57099999999999995</v>
      </c>
      <c r="O16" s="28">
        <v>1.37</v>
      </c>
      <c r="P16">
        <v>0.43933333333333335</v>
      </c>
      <c r="Q16">
        <v>0.41833333333333333</v>
      </c>
      <c r="R16">
        <v>0.42633333333333334</v>
      </c>
      <c r="S16" s="73">
        <f>AVERAGE(D28:D30)</f>
        <v>0.42799999999999999</v>
      </c>
      <c r="T16">
        <f>_xlfn.STDEV.P(P16:R16)</f>
        <v>8.6538366571647877E-3</v>
      </c>
    </row>
    <row r="17" spans="1:20" x14ac:dyDescent="0.3">
      <c r="A17" s="2" t="s">
        <v>21</v>
      </c>
      <c r="B17" s="46">
        <v>0.23899999999999999</v>
      </c>
      <c r="C17" s="74">
        <v>0.59</v>
      </c>
      <c r="D17" s="75">
        <v>0.67800000000000005</v>
      </c>
      <c r="E17" s="70">
        <v>0.65500000000000003</v>
      </c>
      <c r="F17" s="76">
        <v>0.86</v>
      </c>
      <c r="G17" s="7"/>
      <c r="H17" s="7"/>
      <c r="I17" s="76">
        <v>0.63700000000000001</v>
      </c>
      <c r="J17" s="76">
        <v>0.73599999999999999</v>
      </c>
      <c r="K17" s="76">
        <v>0.73599999999999999</v>
      </c>
      <c r="L17" s="76">
        <v>0.73499999999999999</v>
      </c>
      <c r="M17" s="77">
        <v>0.748</v>
      </c>
      <c r="O17" s="28">
        <v>2.74</v>
      </c>
      <c r="P17" s="65">
        <v>0.41633333333333333</v>
      </c>
      <c r="Q17" s="28">
        <v>0.46233333333333326</v>
      </c>
      <c r="R17">
        <v>0.5073333333333333</v>
      </c>
      <c r="S17" s="73">
        <f>(AVERAGE(E28:E30))*2</f>
        <v>0.89733333333333321</v>
      </c>
      <c r="T17">
        <f>_xlfn.STDEV.P(P17:R17)</f>
        <v>3.7151342132179035E-2</v>
      </c>
    </row>
    <row r="18" spans="1:20" x14ac:dyDescent="0.3">
      <c r="A18" s="2" t="s">
        <v>22</v>
      </c>
      <c r="B18" s="46">
        <v>0.23400000000000001</v>
      </c>
      <c r="C18" s="74">
        <v>0.59</v>
      </c>
      <c r="D18" s="75">
        <v>0.65700000000000003</v>
      </c>
      <c r="E18" s="70">
        <v>0.70099999999999996</v>
      </c>
      <c r="F18" s="76">
        <v>0.81499999999999995</v>
      </c>
      <c r="G18" s="7"/>
      <c r="H18" s="7"/>
      <c r="I18" s="76">
        <v>0.64</v>
      </c>
      <c r="J18" s="76">
        <v>0.67700000000000005</v>
      </c>
      <c r="K18" s="76">
        <v>0.70499999999999996</v>
      </c>
      <c r="L18" s="76">
        <v>0.72199999999999998</v>
      </c>
      <c r="M18" s="77">
        <v>0.74199999999999999</v>
      </c>
      <c r="O18" s="28">
        <v>5.48</v>
      </c>
      <c r="P18" s="65">
        <v>0.62133333333333329</v>
      </c>
      <c r="Q18" s="28">
        <v>0.63633333333333331</v>
      </c>
      <c r="R18">
        <v>0.64133333333333298</v>
      </c>
      <c r="S18" s="73">
        <f>(AVERAGE(F28:F30))*3</f>
        <v>1.7589999999999999</v>
      </c>
      <c r="T18">
        <f>_xlfn.STDEV.P(P18:R18)</f>
        <v>8.4983658559878734E-3</v>
      </c>
    </row>
    <row r="19" spans="1:20" x14ac:dyDescent="0.3">
      <c r="A19" s="2" t="s">
        <v>23</v>
      </c>
      <c r="B19" s="49">
        <v>0.24299999999999999</v>
      </c>
      <c r="C19" s="78">
        <v>0.60399999999999998</v>
      </c>
      <c r="D19" s="79">
        <v>0.66500000000000004</v>
      </c>
      <c r="E19" s="80">
        <v>0.70599999999999996</v>
      </c>
      <c r="F19" s="81">
        <v>0.8</v>
      </c>
      <c r="G19" s="10"/>
      <c r="H19" s="10"/>
      <c r="I19" s="81">
        <v>0.67100000000000004</v>
      </c>
      <c r="J19" s="81">
        <v>0.70299999999999996</v>
      </c>
      <c r="K19" s="81">
        <v>0.72399999999999998</v>
      </c>
      <c r="L19" s="81">
        <v>0.74199999999999999</v>
      </c>
      <c r="M19" s="82">
        <v>0.75700000000000001</v>
      </c>
    </row>
    <row r="20" spans="1:20" x14ac:dyDescent="0.3">
      <c r="O20" s="65"/>
      <c r="P20" s="65"/>
      <c r="Q20" s="65"/>
      <c r="R20" s="65"/>
    </row>
    <row r="21" spans="1:20" x14ac:dyDescent="0.3">
      <c r="B21" t="s">
        <v>49</v>
      </c>
    </row>
    <row r="22" spans="1:20" x14ac:dyDescent="0.3">
      <c r="B22" s="2">
        <v>1</v>
      </c>
      <c r="C22" s="2">
        <v>2</v>
      </c>
      <c r="D22" s="2">
        <v>3</v>
      </c>
      <c r="E22" s="2">
        <v>4</v>
      </c>
      <c r="F22" s="2">
        <v>5</v>
      </c>
      <c r="G22" s="2">
        <v>6</v>
      </c>
      <c r="H22" s="2">
        <v>7</v>
      </c>
      <c r="I22" s="2">
        <v>8</v>
      </c>
      <c r="J22" s="2">
        <v>9</v>
      </c>
      <c r="K22" s="2">
        <v>10</v>
      </c>
      <c r="L22" s="2">
        <v>11</v>
      </c>
      <c r="M22" s="2">
        <v>12</v>
      </c>
      <c r="P22" s="28"/>
    </row>
    <row r="23" spans="1:20" x14ac:dyDescent="0.3">
      <c r="A23" s="2" t="s">
        <v>16</v>
      </c>
      <c r="B23" s="83">
        <f>B12-$O$11</f>
        <v>0.14233333333333334</v>
      </c>
      <c r="C23" s="84">
        <f t="shared" ref="C23:L23" si="0">C12-$O$11</f>
        <v>0.14033333333333334</v>
      </c>
      <c r="D23" s="84">
        <f t="shared" si="0"/>
        <v>0.14433333333333334</v>
      </c>
      <c r="E23" s="85">
        <f t="shared" si="0"/>
        <v>0.28633333333333333</v>
      </c>
      <c r="F23" s="85">
        <f>F12-$O$11</f>
        <v>0.29333333333333333</v>
      </c>
      <c r="G23" s="85">
        <f t="shared" si="0"/>
        <v>0.27333333333333332</v>
      </c>
      <c r="H23" s="86">
        <f t="shared" si="0"/>
        <v>0.41133333333333333</v>
      </c>
      <c r="I23" s="86">
        <f t="shared" si="0"/>
        <v>0.43733333333333335</v>
      </c>
      <c r="J23" s="86">
        <f t="shared" si="0"/>
        <v>0.41133333333333333</v>
      </c>
      <c r="K23" s="87">
        <f t="shared" si="0"/>
        <v>0.39133333333333331</v>
      </c>
      <c r="L23" s="87">
        <f t="shared" si="0"/>
        <v>0.41133333333333333</v>
      </c>
      <c r="M23" s="88">
        <f>M12-$O$11</f>
        <v>0.38213333333333332</v>
      </c>
    </row>
    <row r="24" spans="1:20" x14ac:dyDescent="0.3">
      <c r="A24" s="2" t="s">
        <v>17</v>
      </c>
      <c r="B24" s="89">
        <f t="shared" ref="B24:M30" si="1">B13-$O$11</f>
        <v>0.13633333333333333</v>
      </c>
      <c r="C24" s="90">
        <f t="shared" si="1"/>
        <v>0.13333333333333333</v>
      </c>
      <c r="D24" s="90">
        <f t="shared" si="1"/>
        <v>0.13833333333333334</v>
      </c>
      <c r="E24" s="91">
        <f t="shared" si="1"/>
        <v>0.28833333333333333</v>
      </c>
      <c r="F24" s="91">
        <f t="shared" si="1"/>
        <v>0.2593333333333333</v>
      </c>
      <c r="G24" s="91">
        <f t="shared" si="1"/>
        <v>0.2583333333333333</v>
      </c>
      <c r="H24" s="92">
        <f>H13-$O$11</f>
        <v>0.39233333333333331</v>
      </c>
      <c r="I24" s="92">
        <f t="shared" si="1"/>
        <v>0.39633333333333332</v>
      </c>
      <c r="J24" s="92">
        <f t="shared" si="1"/>
        <v>0.42733333333333334</v>
      </c>
      <c r="K24" s="93">
        <f t="shared" si="1"/>
        <v>0.41633333333333333</v>
      </c>
      <c r="L24" s="93">
        <f t="shared" si="1"/>
        <v>0.39333333333333331</v>
      </c>
      <c r="M24" s="94">
        <f t="shared" si="1"/>
        <v>0.37233333333333329</v>
      </c>
    </row>
    <row r="25" spans="1:20" x14ac:dyDescent="0.3">
      <c r="A25" s="2" t="s">
        <v>18</v>
      </c>
      <c r="B25" s="89">
        <f t="shared" si="1"/>
        <v>0.13733333333333334</v>
      </c>
      <c r="C25" s="90">
        <f>C14-$O$11</f>
        <v>0.12233333333333332</v>
      </c>
      <c r="D25" s="90">
        <f t="shared" si="1"/>
        <v>0.13033333333333333</v>
      </c>
      <c r="E25" s="91">
        <f t="shared" si="1"/>
        <v>0.2563333333333333</v>
      </c>
      <c r="F25" s="91">
        <f t="shared" si="1"/>
        <v>0.28733333333333333</v>
      </c>
      <c r="G25" s="91">
        <f t="shared" si="1"/>
        <v>0.27233333333333332</v>
      </c>
      <c r="H25" s="92">
        <f t="shared" si="1"/>
        <v>0.38833333333333331</v>
      </c>
      <c r="I25" s="92">
        <f t="shared" si="1"/>
        <v>0.39233333333333331</v>
      </c>
      <c r="J25" s="92">
        <f t="shared" si="1"/>
        <v>0.37033333333333329</v>
      </c>
      <c r="K25" s="93">
        <f t="shared" si="1"/>
        <v>0.35133333333333328</v>
      </c>
      <c r="L25" s="93">
        <f t="shared" si="1"/>
        <v>0.38633333333333331</v>
      </c>
      <c r="M25" s="94">
        <f t="shared" si="1"/>
        <v>0.39633333333333332</v>
      </c>
    </row>
    <row r="26" spans="1:20" x14ac:dyDescent="0.3">
      <c r="A26" s="2" t="s">
        <v>19</v>
      </c>
      <c r="B26" s="89">
        <f t="shared" si="1"/>
        <v>0.14033333333333334</v>
      </c>
      <c r="C26" s="90">
        <f t="shared" si="1"/>
        <v>0.13133333333333333</v>
      </c>
      <c r="D26" s="90">
        <f t="shared" si="1"/>
        <v>0.12633333333333333</v>
      </c>
      <c r="E26" s="91">
        <f t="shared" si="1"/>
        <v>0.26133333333333331</v>
      </c>
      <c r="F26" s="91">
        <f t="shared" si="1"/>
        <v>0.26833333333333331</v>
      </c>
      <c r="G26" s="91">
        <f t="shared" si="1"/>
        <v>0.26633333333333331</v>
      </c>
      <c r="H26" s="92">
        <f t="shared" si="1"/>
        <v>0.36633333333333329</v>
      </c>
      <c r="I26" s="92">
        <f t="shared" si="1"/>
        <v>0.39433333333333331</v>
      </c>
      <c r="J26" s="92">
        <f t="shared" si="1"/>
        <v>0.36233333333333329</v>
      </c>
      <c r="K26" s="93">
        <f t="shared" si="1"/>
        <v>0.3833333333333333</v>
      </c>
      <c r="L26" s="93">
        <f t="shared" si="1"/>
        <v>0.36733333333333329</v>
      </c>
      <c r="M26" s="94">
        <f t="shared" si="1"/>
        <v>0.3783333333333333</v>
      </c>
    </row>
    <row r="27" spans="1:20" x14ac:dyDescent="0.3">
      <c r="A27" s="2" t="s">
        <v>20</v>
      </c>
      <c r="B27" s="89">
        <f t="shared" si="1"/>
        <v>9.8333333333333356E-2</v>
      </c>
      <c r="C27" s="90">
        <f t="shared" si="1"/>
        <v>0.10633333333333331</v>
      </c>
      <c r="D27" s="90">
        <f t="shared" si="1"/>
        <v>0.11733333333333332</v>
      </c>
      <c r="E27" s="91">
        <f>E16-$O$11</f>
        <v>0.2513333333333333</v>
      </c>
      <c r="F27" s="91">
        <f>F16-$O$11</f>
        <v>0.23133333333333331</v>
      </c>
      <c r="G27" s="91">
        <f t="shared" si="1"/>
        <v>0.24133333333333332</v>
      </c>
      <c r="H27" s="92">
        <f t="shared" si="1"/>
        <v>0.34833333333333327</v>
      </c>
      <c r="I27" s="92">
        <f t="shared" si="1"/>
        <v>0.35033333333333327</v>
      </c>
      <c r="J27" s="92">
        <f t="shared" si="1"/>
        <v>0.36233333333333329</v>
      </c>
      <c r="K27" s="93">
        <f t="shared" si="1"/>
        <v>0.35633333333333328</v>
      </c>
      <c r="L27" s="93">
        <f>L16-$O$11</f>
        <v>0.36333333333333329</v>
      </c>
      <c r="M27" s="94">
        <f t="shared" si="1"/>
        <v>0.33233333333333326</v>
      </c>
    </row>
    <row r="28" spans="1:20" x14ac:dyDescent="0.3">
      <c r="A28" s="2" t="s">
        <v>21</v>
      </c>
      <c r="B28" s="95">
        <f t="shared" si="1"/>
        <v>3.3333333333332438E-4</v>
      </c>
      <c r="C28" s="96">
        <f t="shared" si="1"/>
        <v>0.35133333333333328</v>
      </c>
      <c r="D28" s="97">
        <f t="shared" si="1"/>
        <v>0.43933333333333335</v>
      </c>
      <c r="E28" s="93">
        <f t="shared" si="1"/>
        <v>0.41633333333333333</v>
      </c>
      <c r="F28" s="98">
        <f t="shared" si="1"/>
        <v>0.62133333333333329</v>
      </c>
      <c r="G28" s="99"/>
      <c r="H28" s="99"/>
      <c r="I28" s="98">
        <f t="shared" si="1"/>
        <v>0.39833333333333332</v>
      </c>
      <c r="J28" s="98">
        <f t="shared" si="1"/>
        <v>0.49733333333333329</v>
      </c>
      <c r="K28" s="98">
        <f t="shared" si="1"/>
        <v>0.49733333333333329</v>
      </c>
      <c r="L28" s="98">
        <f>L17-$O$11</f>
        <v>0.49633333333333329</v>
      </c>
      <c r="M28" s="100">
        <f t="shared" si="1"/>
        <v>0.5093333333333333</v>
      </c>
    </row>
    <row r="29" spans="1:20" x14ac:dyDescent="0.3">
      <c r="A29" s="2" t="s">
        <v>22</v>
      </c>
      <c r="B29" s="95">
        <f t="shared" si="1"/>
        <v>-4.6666666666666523E-3</v>
      </c>
      <c r="C29" s="96">
        <f t="shared" si="1"/>
        <v>0.35133333333333328</v>
      </c>
      <c r="D29" s="97">
        <f t="shared" si="1"/>
        <v>0.41833333333333333</v>
      </c>
      <c r="E29" s="93">
        <f>E18-$O$11</f>
        <v>0.46233333333333326</v>
      </c>
      <c r="F29" s="98">
        <f t="shared" si="1"/>
        <v>0.57633333333333325</v>
      </c>
      <c r="G29" s="99"/>
      <c r="H29" s="99"/>
      <c r="I29" s="98">
        <f>I18-$O$11</f>
        <v>0.40133333333333332</v>
      </c>
      <c r="J29" s="98">
        <f t="shared" si="1"/>
        <v>0.43833333333333335</v>
      </c>
      <c r="K29" s="98">
        <f t="shared" si="1"/>
        <v>0.46633333333333327</v>
      </c>
      <c r="L29" s="98">
        <f>L18-$O$11</f>
        <v>0.48333333333333328</v>
      </c>
      <c r="M29" s="100">
        <f t="shared" si="1"/>
        <v>0.5033333333333333</v>
      </c>
    </row>
    <row r="30" spans="1:20" x14ac:dyDescent="0.3">
      <c r="A30" s="2" t="s">
        <v>23</v>
      </c>
      <c r="B30" s="101">
        <f t="shared" si="1"/>
        <v>4.3333333333333279E-3</v>
      </c>
      <c r="C30" s="96">
        <f t="shared" si="1"/>
        <v>0.36533333333333329</v>
      </c>
      <c r="D30" s="97">
        <f t="shared" si="1"/>
        <v>0.42633333333333334</v>
      </c>
      <c r="E30" s="102">
        <f t="shared" si="1"/>
        <v>0.46733333333333327</v>
      </c>
      <c r="F30" s="103">
        <f t="shared" si="1"/>
        <v>0.56133333333333335</v>
      </c>
      <c r="G30" s="104"/>
      <c r="H30" s="104"/>
      <c r="I30" s="103">
        <f t="shared" si="1"/>
        <v>0.43233333333333335</v>
      </c>
      <c r="J30" s="103">
        <f t="shared" si="1"/>
        <v>0.46433333333333326</v>
      </c>
      <c r="K30" s="103">
        <f t="shared" si="1"/>
        <v>0.48533333333333328</v>
      </c>
      <c r="L30" s="103">
        <f t="shared" si="1"/>
        <v>0.5033333333333333</v>
      </c>
      <c r="M30" s="105">
        <f t="shared" si="1"/>
        <v>0.51833333333333331</v>
      </c>
    </row>
    <row r="31" spans="1:20" x14ac:dyDescent="0.3">
      <c r="A31" s="111" t="s">
        <v>39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R31" t="s">
        <v>40</v>
      </c>
      <c r="S31" t="s">
        <v>41</v>
      </c>
    </row>
    <row r="32" spans="1:20" x14ac:dyDescent="0.3">
      <c r="A32" s="2" t="s">
        <v>50</v>
      </c>
      <c r="B32" s="106">
        <v>0.45</v>
      </c>
      <c r="C32" s="106">
        <v>0.45</v>
      </c>
      <c r="D32" s="106">
        <v>0.45</v>
      </c>
      <c r="E32" s="106">
        <v>0.91300000000000003</v>
      </c>
      <c r="F32" s="106">
        <v>0.91300000000000003</v>
      </c>
      <c r="G32" s="106">
        <v>0.91300000000000003</v>
      </c>
      <c r="H32" s="107">
        <v>1.37</v>
      </c>
      <c r="I32" s="107">
        <v>1.37</v>
      </c>
      <c r="J32" s="107">
        <v>1.37</v>
      </c>
      <c r="K32" s="106">
        <v>2.74</v>
      </c>
      <c r="L32" s="106">
        <v>2.74</v>
      </c>
      <c r="M32" s="106">
        <v>2.74</v>
      </c>
      <c r="N32" s="106">
        <v>5.48</v>
      </c>
      <c r="O32" s="106">
        <v>5.48</v>
      </c>
      <c r="P32" s="106">
        <v>5.48</v>
      </c>
      <c r="R32" t="s">
        <v>25</v>
      </c>
      <c r="S32">
        <v>0.5</v>
      </c>
    </row>
    <row r="33" spans="1:19" x14ac:dyDescent="0.3">
      <c r="A33" s="2" t="s">
        <v>16</v>
      </c>
      <c r="B33" s="108">
        <f t="shared" ref="B33:J37" si="2">B23/0.3232</f>
        <v>0.44038778877887791</v>
      </c>
      <c r="C33" s="108">
        <f t="shared" si="2"/>
        <v>0.43419966996699672</v>
      </c>
      <c r="D33" s="108">
        <f t="shared" si="2"/>
        <v>0.4465759075907591</v>
      </c>
      <c r="E33" s="108">
        <f t="shared" si="2"/>
        <v>0.88593234323432346</v>
      </c>
      <c r="F33" s="108">
        <f t="shared" si="2"/>
        <v>0.90759075907590758</v>
      </c>
      <c r="G33" s="108">
        <f t="shared" si="2"/>
        <v>0.84570957095709565</v>
      </c>
      <c r="H33" s="108">
        <f t="shared" si="2"/>
        <v>1.2726897689768977</v>
      </c>
      <c r="I33" s="108">
        <f t="shared" si="2"/>
        <v>1.3531353135313533</v>
      </c>
      <c r="J33" s="108">
        <f t="shared" si="2"/>
        <v>1.2726897689768977</v>
      </c>
      <c r="K33" s="108">
        <f>(K23/0.3232)*2</f>
        <v>2.4216171617161715</v>
      </c>
      <c r="L33" s="108">
        <f>(L23/0.3232)*2</f>
        <v>2.5453795379537953</v>
      </c>
      <c r="M33" s="108">
        <f>(M23/0.3232)*2</f>
        <v>2.3646864686468647</v>
      </c>
      <c r="N33" s="108">
        <f>(M28/0.3232)*3</f>
        <v>4.727722772277227</v>
      </c>
      <c r="O33" s="108">
        <f>(M29/0.3232)*3</f>
        <v>4.6720297029702973</v>
      </c>
      <c r="P33" s="108">
        <f>(M30/0.3232)*3</f>
        <v>4.8112623762376234</v>
      </c>
      <c r="R33">
        <v>10</v>
      </c>
      <c r="S33">
        <v>0.504</v>
      </c>
    </row>
    <row r="34" spans="1:19" x14ac:dyDescent="0.3">
      <c r="A34" s="2" t="s">
        <v>17</v>
      </c>
      <c r="B34" s="108">
        <f t="shared" si="2"/>
        <v>0.42182343234323433</v>
      </c>
      <c r="C34" s="108">
        <f t="shared" si="2"/>
        <v>0.41254125412541254</v>
      </c>
      <c r="D34" s="108">
        <f t="shared" si="2"/>
        <v>0.42801155115511552</v>
      </c>
      <c r="E34" s="108">
        <f t="shared" si="2"/>
        <v>0.89212046204620465</v>
      </c>
      <c r="F34" s="108">
        <f t="shared" si="2"/>
        <v>0.80239273927392729</v>
      </c>
      <c r="G34" s="108">
        <f t="shared" si="2"/>
        <v>0.79929867986798675</v>
      </c>
      <c r="H34" s="108">
        <f t="shared" si="2"/>
        <v>1.2139026402640263</v>
      </c>
      <c r="I34" s="108">
        <f t="shared" si="2"/>
        <v>1.2262788778877887</v>
      </c>
      <c r="J34" s="108">
        <f t="shared" si="2"/>
        <v>1.3221947194719472</v>
      </c>
      <c r="K34" s="108">
        <f t="shared" ref="K34:M37" si="3">(K24/0.3232)*2</f>
        <v>2.5763201320132012</v>
      </c>
      <c r="L34" s="108">
        <f t="shared" si="3"/>
        <v>2.4339933993399341</v>
      </c>
      <c r="M34" s="108">
        <f>(M24/0.3232)*2</f>
        <v>2.3040429042904287</v>
      </c>
      <c r="N34" s="108">
        <f>(L28/0.3232)*3</f>
        <v>4.6070544554455441</v>
      </c>
      <c r="O34" s="108">
        <f>(L29/0.3232)*3</f>
        <v>4.4863861386138613</v>
      </c>
      <c r="P34" s="108">
        <f>(L30/0.3232)*3</f>
        <v>4.6720297029702973</v>
      </c>
      <c r="R34">
        <v>25</v>
      </c>
      <c r="S34">
        <v>0.48</v>
      </c>
    </row>
    <row r="35" spans="1:19" x14ac:dyDescent="0.3">
      <c r="A35" s="2" t="s">
        <v>18</v>
      </c>
      <c r="B35" s="108">
        <f t="shared" si="2"/>
        <v>0.42491749174917492</v>
      </c>
      <c r="C35" s="108">
        <f t="shared" si="2"/>
        <v>0.37850660066006597</v>
      </c>
      <c r="D35" s="108">
        <f t="shared" si="2"/>
        <v>0.40325907590759075</v>
      </c>
      <c r="E35" s="108">
        <f t="shared" si="2"/>
        <v>0.79311056105610556</v>
      </c>
      <c r="F35" s="108">
        <f t="shared" si="2"/>
        <v>0.889026402640264</v>
      </c>
      <c r="G35" s="108">
        <f t="shared" si="2"/>
        <v>0.84261551155115511</v>
      </c>
      <c r="H35" s="108">
        <f t="shared" si="2"/>
        <v>1.2015264026402639</v>
      </c>
      <c r="I35" s="108">
        <f t="shared" si="2"/>
        <v>1.2139026402640263</v>
      </c>
      <c r="J35" s="108">
        <f t="shared" si="2"/>
        <v>1.1458333333333333</v>
      </c>
      <c r="K35" s="108">
        <f t="shared" si="3"/>
        <v>2.1740924092409237</v>
      </c>
      <c r="L35" s="108">
        <f t="shared" si="3"/>
        <v>2.3906765676567656</v>
      </c>
      <c r="M35" s="108">
        <f t="shared" si="3"/>
        <v>2.4525577557755773</v>
      </c>
      <c r="N35" s="108">
        <f>(K28/0.3232)*3</f>
        <v>4.6163366336633658</v>
      </c>
      <c r="O35" s="108">
        <f>(K29/0.3232)*3</f>
        <v>4.3285891089108901</v>
      </c>
      <c r="P35" s="108">
        <f>(K30/0.3232)*3</f>
        <v>4.5049504950495045</v>
      </c>
      <c r="R35">
        <v>50</v>
      </c>
      <c r="S35">
        <v>0.46</v>
      </c>
    </row>
    <row r="36" spans="1:19" x14ac:dyDescent="0.3">
      <c r="A36" s="2" t="s">
        <v>19</v>
      </c>
      <c r="B36" s="108">
        <f t="shared" si="2"/>
        <v>0.43419966996699672</v>
      </c>
      <c r="C36" s="108">
        <f t="shared" si="2"/>
        <v>0.40635313531353134</v>
      </c>
      <c r="D36" s="108">
        <f t="shared" si="2"/>
        <v>0.39088283828382836</v>
      </c>
      <c r="E36" s="108">
        <f t="shared" si="2"/>
        <v>0.80858085808580848</v>
      </c>
      <c r="F36" s="108">
        <f t="shared" si="2"/>
        <v>0.83023927392739272</v>
      </c>
      <c r="G36" s="108">
        <f t="shared" si="2"/>
        <v>0.82405115511551152</v>
      </c>
      <c r="H36" s="108">
        <f t="shared" si="2"/>
        <v>1.1334570957095709</v>
      </c>
      <c r="I36" s="108">
        <f t="shared" si="2"/>
        <v>1.2200907590759076</v>
      </c>
      <c r="J36" s="108">
        <f t="shared" si="2"/>
        <v>1.1210808580858085</v>
      </c>
      <c r="K36" s="108">
        <f t="shared" si="3"/>
        <v>2.3721122112211219</v>
      </c>
      <c r="L36" s="108">
        <f t="shared" si="3"/>
        <v>2.2731023102310228</v>
      </c>
      <c r="M36" s="108">
        <f t="shared" si="3"/>
        <v>2.3411716171617161</v>
      </c>
      <c r="N36" s="108">
        <f>(J28/0.3232)*3</f>
        <v>4.6163366336633658</v>
      </c>
      <c r="O36" s="108">
        <f>(J29/0.3232)*3</f>
        <v>4.0686881188118811</v>
      </c>
      <c r="P36" s="108">
        <f>(J30/0.3232)*3</f>
        <v>4.3100247524752469</v>
      </c>
      <c r="R36">
        <v>100</v>
      </c>
      <c r="S36">
        <v>0.44800000000000001</v>
      </c>
    </row>
    <row r="37" spans="1:19" x14ac:dyDescent="0.3">
      <c r="A37" s="2" t="s">
        <v>20</v>
      </c>
      <c r="B37" s="108">
        <f t="shared" si="2"/>
        <v>0.30424917491749182</v>
      </c>
      <c r="C37" s="108">
        <f t="shared" si="2"/>
        <v>0.32900165016501642</v>
      </c>
      <c r="D37" s="108">
        <f t="shared" si="2"/>
        <v>0.36303630363036299</v>
      </c>
      <c r="E37" s="108">
        <f t="shared" si="2"/>
        <v>0.77764026402640252</v>
      </c>
      <c r="F37" s="108">
        <f t="shared" si="2"/>
        <v>0.71575907590759069</v>
      </c>
      <c r="G37" s="108">
        <f t="shared" si="2"/>
        <v>0.74669966996699666</v>
      </c>
      <c r="H37" s="108">
        <f t="shared" si="2"/>
        <v>1.07776402640264</v>
      </c>
      <c r="I37" s="108">
        <f t="shared" si="2"/>
        <v>1.0839521452145213</v>
      </c>
      <c r="J37" s="108">
        <f t="shared" si="2"/>
        <v>1.1210808580858085</v>
      </c>
      <c r="K37" s="108">
        <f t="shared" si="3"/>
        <v>2.2050330033003296</v>
      </c>
      <c r="L37" s="108">
        <f t="shared" si="3"/>
        <v>2.2483498349834981</v>
      </c>
      <c r="M37" s="108">
        <f t="shared" si="3"/>
        <v>2.0565181518151809</v>
      </c>
      <c r="N37" s="108">
        <f>(I28/0.3232)*3</f>
        <v>3.6974009900990099</v>
      </c>
      <c r="O37" s="108">
        <f>(I29/0.3232)*3</f>
        <v>3.7252475247524757</v>
      </c>
      <c r="P37" s="108">
        <f>(I30/0.3232)*3</f>
        <v>4.0129950495049505</v>
      </c>
    </row>
    <row r="38" spans="1:19" x14ac:dyDescent="0.3">
      <c r="A38" s="111" t="s">
        <v>51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</row>
    <row r="39" spans="1:19" x14ac:dyDescent="0.3">
      <c r="A39" s="2" t="s">
        <v>50</v>
      </c>
      <c r="B39" s="109">
        <v>0.45</v>
      </c>
      <c r="C39" s="109">
        <v>0.45</v>
      </c>
      <c r="D39" s="109">
        <v>0.45</v>
      </c>
      <c r="E39" s="109">
        <v>0.91300000000000003</v>
      </c>
      <c r="F39" s="109">
        <v>0.91300000000000003</v>
      </c>
      <c r="G39" s="109">
        <v>0.91300000000000003</v>
      </c>
      <c r="H39" s="107">
        <v>1.37</v>
      </c>
      <c r="I39" s="107">
        <v>1.37</v>
      </c>
      <c r="J39" s="107">
        <v>1.37</v>
      </c>
      <c r="K39" s="109">
        <v>2.74</v>
      </c>
      <c r="L39" s="109">
        <v>2.74</v>
      </c>
      <c r="M39" s="109">
        <v>2.74</v>
      </c>
      <c r="N39" s="109">
        <v>5.48</v>
      </c>
      <c r="O39" s="109">
        <v>5.48</v>
      </c>
      <c r="P39" s="109">
        <v>5.48</v>
      </c>
    </row>
    <row r="40" spans="1:19" x14ac:dyDescent="0.3">
      <c r="A40" s="2" t="s">
        <v>16</v>
      </c>
      <c r="B40" s="17">
        <f>((((B$32-B33)/1000)*50)*1000)/(($S32))</f>
        <v>0.96122112211221022</v>
      </c>
      <c r="C40" s="17">
        <f t="shared" ref="C40:M44" si="4">((((C$32-C33)/1000)*50)*1000)/(($S32))</f>
        <v>1.5800330033003294</v>
      </c>
      <c r="D40" s="17">
        <f t="shared" si="4"/>
        <v>0.34240924092409086</v>
      </c>
      <c r="E40" s="17">
        <f t="shared" si="4"/>
        <v>2.7067656765676573</v>
      </c>
      <c r="F40" s="17">
        <f t="shared" si="4"/>
        <v>0.54092409240924511</v>
      </c>
      <c r="G40" s="17">
        <f t="shared" si="4"/>
        <v>6.7290429042904378</v>
      </c>
      <c r="H40" s="17">
        <f t="shared" si="4"/>
        <v>9.7310231023102443</v>
      </c>
      <c r="I40" s="17">
        <f t="shared" si="4"/>
        <v>1.6864686468646806</v>
      </c>
      <c r="J40" s="17">
        <f t="shared" si="4"/>
        <v>9.7310231023102443</v>
      </c>
      <c r="K40" s="17">
        <f t="shared" si="4"/>
        <v>31.83828382838287</v>
      </c>
      <c r="L40" s="17">
        <f t="shared" si="4"/>
        <v>19.462046204620489</v>
      </c>
      <c r="M40" s="17">
        <f t="shared" si="4"/>
        <v>37.531353135313552</v>
      </c>
      <c r="N40" s="17">
        <f t="shared" ref="N40:P44" si="5">((((N$32-N33)/1000)*50)*1000)/$S32</f>
        <v>75.227722772277332</v>
      </c>
      <c r="O40" s="17">
        <f t="shared" si="5"/>
        <v>80.79702970297032</v>
      </c>
      <c r="P40" s="17">
        <f t="shared" si="5"/>
        <v>66.873762376237693</v>
      </c>
    </row>
    <row r="41" spans="1:19" x14ac:dyDescent="0.3">
      <c r="A41" s="2" t="s">
        <v>17</v>
      </c>
      <c r="B41" s="17">
        <f>(((($B$32-B34)/1000)*50)*1000)/(($S33))</f>
        <v>2.7952944103934207</v>
      </c>
      <c r="C41" s="17">
        <f t="shared" si="4"/>
        <v>3.7161454240662177</v>
      </c>
      <c r="D41" s="17">
        <f t="shared" si="4"/>
        <v>2.1813937346115564</v>
      </c>
      <c r="E41" s="17">
        <f t="shared" si="4"/>
        <v>2.0713827335114465</v>
      </c>
      <c r="F41" s="17">
        <f t="shared" si="4"/>
        <v>10.972942532348485</v>
      </c>
      <c r="G41" s="17">
        <f t="shared" si="4"/>
        <v>11.279892870239413</v>
      </c>
      <c r="H41" s="17">
        <f t="shared" si="4"/>
        <v>15.485849180156132</v>
      </c>
      <c r="I41" s="17">
        <f t="shared" si="4"/>
        <v>14.258047828592403</v>
      </c>
      <c r="J41" s="17">
        <f t="shared" si="4"/>
        <v>4.7425873539734997</v>
      </c>
      <c r="K41" s="17">
        <f t="shared" si="4"/>
        <v>16.238082141547522</v>
      </c>
      <c r="L41" s="17">
        <f t="shared" si="4"/>
        <v>30.357797684530368</v>
      </c>
      <c r="M41" s="17">
        <f t="shared" si="4"/>
        <v>43.249711875949558</v>
      </c>
      <c r="N41" s="17">
        <f t="shared" si="5"/>
        <v>86.601740531196072</v>
      </c>
      <c r="O41" s="17">
        <f t="shared" si="5"/>
        <v>98.572803708942388</v>
      </c>
      <c r="P41" s="17">
        <f t="shared" si="5"/>
        <v>80.155783435486427</v>
      </c>
    </row>
    <row r="42" spans="1:19" x14ac:dyDescent="0.3">
      <c r="A42" s="2" t="s">
        <v>18</v>
      </c>
      <c r="B42" s="17">
        <f>(((($B$32-B35)/1000)*50)*1000)/(($S34))</f>
        <v>2.6127612761276131</v>
      </c>
      <c r="C42" s="17">
        <f t="shared" si="4"/>
        <v>7.4472290979097959</v>
      </c>
      <c r="D42" s="17">
        <f t="shared" si="4"/>
        <v>4.8688462596259647</v>
      </c>
      <c r="E42" s="17">
        <f t="shared" si="4"/>
        <v>12.488483223322342</v>
      </c>
      <c r="F42" s="17">
        <f t="shared" si="4"/>
        <v>2.4972497249725034</v>
      </c>
      <c r="G42" s="17">
        <f t="shared" si="4"/>
        <v>7.3317175467546791</v>
      </c>
      <c r="H42" s="17">
        <f t="shared" si="4"/>
        <v>17.549333058305859</v>
      </c>
      <c r="I42" s="17">
        <f t="shared" si="4"/>
        <v>16.26014163916394</v>
      </c>
      <c r="J42" s="17">
        <f t="shared" si="4"/>
        <v>23.350694444444464</v>
      </c>
      <c r="K42" s="17">
        <f t="shared" si="4"/>
        <v>58.948707370737139</v>
      </c>
      <c r="L42" s="17">
        <f t="shared" si="4"/>
        <v>36.387857535753604</v>
      </c>
      <c r="M42" s="17">
        <f t="shared" si="4"/>
        <v>29.941900440044048</v>
      </c>
      <c r="N42" s="17">
        <f t="shared" si="5"/>
        <v>89.964933993399427</v>
      </c>
      <c r="O42" s="17">
        <f t="shared" si="5"/>
        <v>119.938634488449</v>
      </c>
      <c r="P42" s="17">
        <f t="shared" si="5"/>
        <v>101.56765676567667</v>
      </c>
    </row>
    <row r="43" spans="1:19" x14ac:dyDescent="0.3">
      <c r="A43" s="2" t="s">
        <v>19</v>
      </c>
      <c r="B43" s="17">
        <f>(((($B$32-B36)/1000)*50)*1000)/(($S35))</f>
        <v>1.717427177500358</v>
      </c>
      <c r="C43" s="17">
        <f t="shared" si="4"/>
        <v>4.7442244224422465</v>
      </c>
      <c r="D43" s="17">
        <f t="shared" si="4"/>
        <v>6.4257784474099617</v>
      </c>
      <c r="E43" s="17">
        <f t="shared" si="4"/>
        <v>11.349906729803429</v>
      </c>
      <c r="F43" s="17">
        <f t="shared" si="4"/>
        <v>8.9957310948486207</v>
      </c>
      <c r="G43" s="17">
        <f t="shared" si="4"/>
        <v>9.6683527048357067</v>
      </c>
      <c r="H43" s="17">
        <f t="shared" si="4"/>
        <v>25.711185248959698</v>
      </c>
      <c r="I43" s="17">
        <f t="shared" si="4"/>
        <v>16.294482709140489</v>
      </c>
      <c r="J43" s="17">
        <f t="shared" si="4"/>
        <v>27.05642846893387</v>
      </c>
      <c r="K43" s="17">
        <f t="shared" si="4"/>
        <v>39.987803128138943</v>
      </c>
      <c r="L43" s="17">
        <f t="shared" si="4"/>
        <v>50.74974888793232</v>
      </c>
      <c r="M43" s="17">
        <f t="shared" si="4"/>
        <v>43.350911178074362</v>
      </c>
      <c r="N43" s="17">
        <f t="shared" si="5"/>
        <v>93.876452862677667</v>
      </c>
      <c r="O43" s="17">
        <f t="shared" si="5"/>
        <v>153.40346534653474</v>
      </c>
      <c r="P43" s="17">
        <f t="shared" si="5"/>
        <v>127.17122255703842</v>
      </c>
    </row>
    <row r="44" spans="1:19" x14ac:dyDescent="0.3">
      <c r="A44" s="2" t="s">
        <v>20</v>
      </c>
      <c r="B44" s="17">
        <f>(((($B$32-B37)/1000)*50)*1000)/(($S36))</f>
        <v>16.26683315652993</v>
      </c>
      <c r="C44" s="17">
        <f t="shared" si="4"/>
        <v>13.504280115511559</v>
      </c>
      <c r="D44" s="17">
        <f t="shared" si="4"/>
        <v>9.7057696841112744</v>
      </c>
      <c r="E44" s="17">
        <f t="shared" si="4"/>
        <v>15.107113389910436</v>
      </c>
      <c r="F44" s="17">
        <f t="shared" si="4"/>
        <v>22.013495992456399</v>
      </c>
      <c r="G44" s="17">
        <f t="shared" si="4"/>
        <v>18.560304691183411</v>
      </c>
      <c r="H44" s="17">
        <f t="shared" si="4"/>
        <v>32.615622053276795</v>
      </c>
      <c r="I44" s="17">
        <f t="shared" si="4"/>
        <v>31.924983793022186</v>
      </c>
      <c r="J44" s="17">
        <f t="shared" si="4"/>
        <v>27.7811542314946</v>
      </c>
      <c r="K44" s="17">
        <f t="shared" si="4"/>
        <v>59.706138024516811</v>
      </c>
      <c r="L44" s="17">
        <f t="shared" si="4"/>
        <v>54.871670202734613</v>
      </c>
      <c r="M44" s="17">
        <f t="shared" si="4"/>
        <v>76.281456270627146</v>
      </c>
      <c r="N44" s="17">
        <f t="shared" si="5"/>
        <v>198.95078235502126</v>
      </c>
      <c r="O44" s="17">
        <f t="shared" si="5"/>
        <v>195.84291018387552</v>
      </c>
      <c r="P44" s="17">
        <f t="shared" si="5"/>
        <v>163.72823108203684</v>
      </c>
    </row>
    <row r="45" spans="1:19" x14ac:dyDescent="0.3">
      <c r="A45" s="111" t="s">
        <v>52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</row>
    <row r="46" spans="1:19" x14ac:dyDescent="0.3">
      <c r="A46" s="2" t="s">
        <v>50</v>
      </c>
      <c r="B46" s="109">
        <v>0.45</v>
      </c>
      <c r="C46" s="109">
        <v>0.45</v>
      </c>
      <c r="D46" s="109">
        <v>0.45</v>
      </c>
      <c r="E46" s="109">
        <v>0.91300000000000003</v>
      </c>
      <c r="F46" s="109">
        <v>0.91300000000000003</v>
      </c>
      <c r="G46" s="109">
        <v>0.91300000000000003</v>
      </c>
      <c r="H46" s="107">
        <v>1.37</v>
      </c>
      <c r="I46" s="107">
        <v>1.37</v>
      </c>
      <c r="J46" s="107">
        <v>1.37</v>
      </c>
      <c r="K46" s="109">
        <v>2.74</v>
      </c>
      <c r="L46" s="109">
        <v>2.74</v>
      </c>
      <c r="M46" s="109">
        <v>2.74</v>
      </c>
      <c r="N46" s="109">
        <v>5.48</v>
      </c>
      <c r="O46" s="109">
        <v>5.48</v>
      </c>
      <c r="P46" s="109">
        <v>5.48</v>
      </c>
      <c r="R46" t="s">
        <v>28</v>
      </c>
      <c r="S46" t="s">
        <v>15</v>
      </c>
    </row>
    <row r="47" spans="1:19" x14ac:dyDescent="0.3">
      <c r="A47" s="2" t="s">
        <v>16</v>
      </c>
      <c r="B47" s="17">
        <f>(B40*$S32)/3</f>
        <v>0.16020352035203503</v>
      </c>
      <c r="C47" s="17">
        <f t="shared" ref="C47:M47" si="6">(C40*$S32)/3</f>
        <v>0.26333883388338825</v>
      </c>
      <c r="D47" s="17">
        <f t="shared" si="6"/>
        <v>5.706820682068181E-2</v>
      </c>
      <c r="E47" s="17">
        <f t="shared" si="6"/>
        <v>0.45112761276127622</v>
      </c>
      <c r="F47" s="17">
        <f t="shared" si="6"/>
        <v>9.0154015401540846E-2</v>
      </c>
      <c r="G47" s="17">
        <f t="shared" si="6"/>
        <v>1.1215071507150729</v>
      </c>
      <c r="H47" s="17">
        <f t="shared" si="6"/>
        <v>1.621837183718374</v>
      </c>
      <c r="I47" s="17">
        <f t="shared" si="6"/>
        <v>0.28107810781078008</v>
      </c>
      <c r="J47" s="17">
        <f t="shared" si="6"/>
        <v>1.621837183718374</v>
      </c>
      <c r="K47" s="17">
        <f t="shared" si="6"/>
        <v>5.3063806380638114</v>
      </c>
      <c r="L47" s="17">
        <f t="shared" si="6"/>
        <v>3.2436743674367481</v>
      </c>
      <c r="M47" s="17">
        <f t="shared" si="6"/>
        <v>6.2552255225522586</v>
      </c>
      <c r="N47" s="17">
        <f>(N40*$S32)/3</f>
        <v>12.537953795379556</v>
      </c>
      <c r="O47" s="17">
        <f>(O40*$S32)/3</f>
        <v>13.46617161716172</v>
      </c>
      <c r="P47" s="17">
        <f>(P40*$S32)/3</f>
        <v>11.145627062706282</v>
      </c>
      <c r="R47" s="21">
        <f>AVERAGE(N47:P47)</f>
        <v>12.38325082508252</v>
      </c>
      <c r="S47">
        <f>_xlfn.STDEV.S(N47:P47)</f>
        <v>1.1679818123871797</v>
      </c>
    </row>
    <row r="48" spans="1:19" x14ac:dyDescent="0.3">
      <c r="A48" s="2" t="s">
        <v>17</v>
      </c>
      <c r="B48" s="17">
        <f t="shared" ref="B48:P51" si="7">(B41*$S33)/3</f>
        <v>0.46960946094609474</v>
      </c>
      <c r="C48" s="17">
        <f t="shared" si="7"/>
        <v>0.62431243124312463</v>
      </c>
      <c r="D48" s="17">
        <f t="shared" si="7"/>
        <v>0.36647414741474149</v>
      </c>
      <c r="E48" s="17">
        <f t="shared" si="7"/>
        <v>0.34799229922992297</v>
      </c>
      <c r="F48" s="17">
        <f t="shared" si="7"/>
        <v>1.8434543454345456</v>
      </c>
      <c r="G48" s="17">
        <f t="shared" si="7"/>
        <v>1.8950220022002213</v>
      </c>
      <c r="H48" s="17">
        <f t="shared" si="7"/>
        <v>2.6016226622662302</v>
      </c>
      <c r="I48" s="17">
        <f t="shared" si="7"/>
        <v>2.395352035203524</v>
      </c>
      <c r="J48" s="17">
        <f t="shared" si="7"/>
        <v>0.79675467546754797</v>
      </c>
      <c r="K48" s="17">
        <f t="shared" si="7"/>
        <v>2.7279977997799834</v>
      </c>
      <c r="L48" s="17">
        <f t="shared" si="7"/>
        <v>5.1001100110011022</v>
      </c>
      <c r="M48" s="17">
        <f t="shared" si="7"/>
        <v>7.2659515951595255</v>
      </c>
      <c r="N48" s="17">
        <f t="shared" si="7"/>
        <v>14.54909240924094</v>
      </c>
      <c r="O48" s="17">
        <f t="shared" si="7"/>
        <v>16.560231023102322</v>
      </c>
      <c r="P48" s="17">
        <f t="shared" si="7"/>
        <v>13.46617161716172</v>
      </c>
      <c r="R48" s="21">
        <f>AVERAGE(N48:P48)</f>
        <v>14.858498349834994</v>
      </c>
      <c r="S48">
        <f>_xlfn.STDEV.S(N48:P48)</f>
        <v>1.5700636703422399</v>
      </c>
    </row>
    <row r="49" spans="1:19" x14ac:dyDescent="0.3">
      <c r="A49" s="2" t="s">
        <v>18</v>
      </c>
      <c r="B49" s="17">
        <f t="shared" si="7"/>
        <v>0.41804180418041809</v>
      </c>
      <c r="C49" s="17">
        <f t="shared" si="7"/>
        <v>1.1915566556655672</v>
      </c>
      <c r="D49" s="17">
        <f t="shared" si="7"/>
        <v>0.77901540154015436</v>
      </c>
      <c r="E49" s="17">
        <f t="shared" si="7"/>
        <v>1.9981573157315748</v>
      </c>
      <c r="F49" s="17">
        <f t="shared" si="7"/>
        <v>0.39955995599560051</v>
      </c>
      <c r="G49" s="17">
        <f t="shared" si="7"/>
        <v>1.1730748074807487</v>
      </c>
      <c r="H49" s="17">
        <f t="shared" si="7"/>
        <v>2.8078932893289372</v>
      </c>
      <c r="I49" s="17">
        <f t="shared" si="7"/>
        <v>2.6016226622662306</v>
      </c>
      <c r="J49" s="17">
        <f t="shared" si="7"/>
        <v>3.7361111111111143</v>
      </c>
      <c r="K49" s="17">
        <f t="shared" si="7"/>
        <v>9.4317931793179408</v>
      </c>
      <c r="L49" s="17">
        <f t="shared" si="7"/>
        <v>5.8220572057205766</v>
      </c>
      <c r="M49" s="17">
        <f t="shared" si="7"/>
        <v>4.790704070407048</v>
      </c>
      <c r="N49" s="17">
        <f t="shared" si="7"/>
        <v>14.394389438943909</v>
      </c>
      <c r="O49" s="17">
        <f t="shared" si="7"/>
        <v>19.190181518151839</v>
      </c>
      <c r="P49" s="17">
        <f t="shared" si="7"/>
        <v>16.250825082508268</v>
      </c>
      <c r="R49" s="21">
        <f>AVERAGE(N49:P49)</f>
        <v>16.611798679868006</v>
      </c>
      <c r="S49">
        <f>_xlfn.STDEV.S(N49:P49)</f>
        <v>2.4181877243591621</v>
      </c>
    </row>
    <row r="50" spans="1:19" x14ac:dyDescent="0.3">
      <c r="A50" s="2" t="s">
        <v>19</v>
      </c>
      <c r="B50" s="17">
        <f t="shared" si="7"/>
        <v>0.26333883388338825</v>
      </c>
      <c r="C50" s="17">
        <f t="shared" si="7"/>
        <v>0.72744774477447782</v>
      </c>
      <c r="D50" s="17">
        <f t="shared" si="7"/>
        <v>0.98528602860286085</v>
      </c>
      <c r="E50" s="17">
        <f t="shared" si="7"/>
        <v>1.7403190319031925</v>
      </c>
      <c r="F50" s="17">
        <f t="shared" si="7"/>
        <v>1.3793454345434553</v>
      </c>
      <c r="G50" s="17">
        <f t="shared" si="7"/>
        <v>1.4824807480748083</v>
      </c>
      <c r="H50" s="17">
        <f t="shared" si="7"/>
        <v>3.9423817381738204</v>
      </c>
      <c r="I50" s="17">
        <f t="shared" si="7"/>
        <v>2.4984873487348751</v>
      </c>
      <c r="J50" s="17">
        <f t="shared" si="7"/>
        <v>4.1486523652365266</v>
      </c>
      <c r="K50" s="17">
        <f t="shared" si="7"/>
        <v>6.1314631463146378</v>
      </c>
      <c r="L50" s="17">
        <f t="shared" si="7"/>
        <v>7.7816281628162898</v>
      </c>
      <c r="M50" s="17">
        <f t="shared" si="7"/>
        <v>6.6471397139714021</v>
      </c>
      <c r="N50" s="17">
        <f t="shared" si="7"/>
        <v>14.394389438943909</v>
      </c>
      <c r="O50" s="17">
        <f t="shared" si="7"/>
        <v>23.52186468646866</v>
      </c>
      <c r="P50" s="17">
        <f t="shared" si="7"/>
        <v>19.499587458745893</v>
      </c>
      <c r="R50" s="21">
        <f>AVERAGE(N50:P50)</f>
        <v>19.138613861386155</v>
      </c>
      <c r="S50">
        <f>_xlfn.STDEV.S(N50:P50)</f>
        <v>4.57443193763305</v>
      </c>
    </row>
    <row r="51" spans="1:19" x14ac:dyDescent="0.3">
      <c r="A51" s="2" t="s">
        <v>20</v>
      </c>
      <c r="B51" s="17">
        <f t="shared" si="7"/>
        <v>2.4291804180418031</v>
      </c>
      <c r="C51" s="17">
        <f t="shared" si="7"/>
        <v>2.016639163916393</v>
      </c>
      <c r="D51" s="17">
        <f t="shared" si="7"/>
        <v>1.4493949394939503</v>
      </c>
      <c r="E51" s="17">
        <f t="shared" si="7"/>
        <v>2.2559955995599585</v>
      </c>
      <c r="F51" s="17">
        <f t="shared" si="7"/>
        <v>3.2873487348734893</v>
      </c>
      <c r="G51" s="17">
        <f t="shared" si="7"/>
        <v>2.7716721672167228</v>
      </c>
      <c r="H51" s="17">
        <f t="shared" si="7"/>
        <v>4.870599559956001</v>
      </c>
      <c r="I51" s="17">
        <f t="shared" si="7"/>
        <v>4.7674642464246464</v>
      </c>
      <c r="J51" s="17">
        <f t="shared" si="7"/>
        <v>4.1486523652365266</v>
      </c>
      <c r="K51" s="17">
        <f t="shared" si="7"/>
        <v>8.9161166116611774</v>
      </c>
      <c r="L51" s="17">
        <f t="shared" si="7"/>
        <v>8.194169416941703</v>
      </c>
      <c r="M51" s="17">
        <f t="shared" si="7"/>
        <v>11.391364136413655</v>
      </c>
      <c r="N51" s="17">
        <f t="shared" si="7"/>
        <v>29.709983498349843</v>
      </c>
      <c r="O51" s="17">
        <f t="shared" si="7"/>
        <v>29.245874587458744</v>
      </c>
      <c r="P51" s="17">
        <f t="shared" si="7"/>
        <v>24.450082508250834</v>
      </c>
      <c r="R51" s="21">
        <f>AVERAGE(N51:P51)</f>
        <v>27.801980198019805</v>
      </c>
      <c r="S51">
        <f>_xlfn.STDEV.S(N51:P51)</f>
        <v>2.9120890890048443</v>
      </c>
    </row>
    <row r="52" spans="1:19" x14ac:dyDescent="0.3">
      <c r="A52" s="2"/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</row>
    <row r="53" spans="1:19" x14ac:dyDescent="0.3">
      <c r="A53" s="2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</row>
    <row r="55" spans="1:19" x14ac:dyDescent="0.3">
      <c r="C55" s="20">
        <v>1</v>
      </c>
      <c r="D55" s="20">
        <v>2</v>
      </c>
      <c r="E55" s="20">
        <v>3</v>
      </c>
      <c r="F55" s="20">
        <v>1</v>
      </c>
      <c r="G55" s="20">
        <v>2</v>
      </c>
      <c r="H55" s="20">
        <v>3</v>
      </c>
      <c r="I55" t="s">
        <v>53</v>
      </c>
    </row>
    <row r="56" spans="1:19" x14ac:dyDescent="0.3">
      <c r="B56" t="s">
        <v>29</v>
      </c>
      <c r="C56" t="s">
        <v>30</v>
      </c>
      <c r="F56" t="s">
        <v>26</v>
      </c>
      <c r="I56" t="s">
        <v>30</v>
      </c>
      <c r="J56" t="s">
        <v>26</v>
      </c>
      <c r="K56" t="s">
        <v>15</v>
      </c>
    </row>
    <row r="57" spans="1:19" x14ac:dyDescent="0.3">
      <c r="C57" s="53">
        <f>B33</f>
        <v>0.44038778877887791</v>
      </c>
      <c r="D57" s="53">
        <f>C33</f>
        <v>0.43419966996699672</v>
      </c>
      <c r="E57" s="53">
        <f>D33</f>
        <v>0.4465759075907591</v>
      </c>
      <c r="F57" s="53">
        <f>B40</f>
        <v>0.96122112211221022</v>
      </c>
      <c r="G57" s="53">
        <f>C40</f>
        <v>1.5800330033003294</v>
      </c>
      <c r="H57" s="53">
        <f>D40</f>
        <v>0.34240924092409086</v>
      </c>
      <c r="I57" s="21">
        <f t="shared" ref="I57:I81" si="8">AVERAGE(C57:E57)</f>
        <v>0.44038778877887791</v>
      </c>
      <c r="J57" s="21">
        <f t="shared" ref="J57:J80" si="9">AVERAGE(F57:H57)</f>
        <v>0.96122112211221011</v>
      </c>
      <c r="K57">
        <f>_xlfn.STDEV.P(C57:E57)</f>
        <v>5.0525778522755365E-3</v>
      </c>
      <c r="L57">
        <f>_xlfn.STDEV.P(F57:H57)</f>
        <v>0.50525778522755382</v>
      </c>
    </row>
    <row r="58" spans="1:19" x14ac:dyDescent="0.3">
      <c r="C58" s="53">
        <f>E33</f>
        <v>0.88593234323432346</v>
      </c>
      <c r="D58" s="53">
        <f>F33</f>
        <v>0.90759075907590758</v>
      </c>
      <c r="E58" s="53">
        <f>G33</f>
        <v>0.84570957095709565</v>
      </c>
      <c r="F58" s="53">
        <f>E40</f>
        <v>2.7067656765676573</v>
      </c>
      <c r="G58" s="53">
        <f>F40</f>
        <v>0.54092409240924511</v>
      </c>
      <c r="H58" s="53">
        <f>G40</f>
        <v>6.7290429042904378</v>
      </c>
      <c r="I58" s="21">
        <f t="shared" si="8"/>
        <v>0.87974422442244216</v>
      </c>
      <c r="J58" s="21">
        <f t="shared" si="9"/>
        <v>3.3255775577557802</v>
      </c>
      <c r="K58">
        <f t="shared" ref="K58:K81" si="10">_xlfn.STDEV.P(C58:E58)</f>
        <v>2.5639032373465487E-2</v>
      </c>
      <c r="L58">
        <f t="shared" ref="L58:L80" si="11">_xlfn.STDEV.P(F58:H58)</f>
        <v>2.563903237346548</v>
      </c>
    </row>
    <row r="59" spans="1:19" x14ac:dyDescent="0.3">
      <c r="C59" s="53">
        <f>H33</f>
        <v>1.2726897689768977</v>
      </c>
      <c r="D59" s="53">
        <f>I33</f>
        <v>1.3531353135313533</v>
      </c>
      <c r="E59" s="53">
        <f>J33</f>
        <v>1.2726897689768977</v>
      </c>
      <c r="F59" s="53">
        <f>H40</f>
        <v>9.7310231023102443</v>
      </c>
      <c r="G59" s="53">
        <f>I40</f>
        <v>1.6864686468646806</v>
      </c>
      <c r="H59" s="53">
        <f>J40</f>
        <v>9.7310231023102443</v>
      </c>
      <c r="I59" s="21">
        <f t="shared" si="8"/>
        <v>1.2995049504950495</v>
      </c>
      <c r="J59" s="21">
        <f t="shared" si="9"/>
        <v>7.0495049504950558</v>
      </c>
      <c r="K59">
        <f t="shared" si="10"/>
        <v>3.7922393380466747E-2</v>
      </c>
      <c r="L59">
        <f t="shared" si="11"/>
        <v>3.7922393380466755</v>
      </c>
    </row>
    <row r="60" spans="1:19" x14ac:dyDescent="0.3">
      <c r="C60" s="53">
        <f>K33</f>
        <v>2.4216171617161715</v>
      </c>
      <c r="D60" s="53">
        <f>L33</f>
        <v>2.5453795379537953</v>
      </c>
      <c r="E60" s="53">
        <f>M33</f>
        <v>2.3646864686468647</v>
      </c>
      <c r="F60" s="53">
        <f>K40</f>
        <v>31.83828382838287</v>
      </c>
      <c r="G60" s="53">
        <f>L40</f>
        <v>19.462046204620489</v>
      </c>
      <c r="H60" s="53">
        <f>M40</f>
        <v>37.531353135313552</v>
      </c>
      <c r="I60" s="21">
        <f t="shared" si="8"/>
        <v>2.4438943894389435</v>
      </c>
      <c r="J60" s="21">
        <f t="shared" si="9"/>
        <v>29.610561056105638</v>
      </c>
      <c r="K60">
        <f t="shared" si="10"/>
        <v>7.5430773915111521E-2</v>
      </c>
      <c r="L60">
        <f t="shared" si="11"/>
        <v>7.5430773915111411</v>
      </c>
    </row>
    <row r="61" spans="1:19" x14ac:dyDescent="0.3">
      <c r="C61" s="53">
        <f>N33</f>
        <v>4.727722772277227</v>
      </c>
      <c r="D61" s="53">
        <f>O33</f>
        <v>4.6720297029702973</v>
      </c>
      <c r="E61" s="53">
        <f>P33</f>
        <v>4.8112623762376234</v>
      </c>
      <c r="F61" s="53">
        <f>N40</f>
        <v>75.227722772277332</v>
      </c>
      <c r="G61" s="53">
        <f>O40</f>
        <v>80.79702970297032</v>
      </c>
      <c r="H61" s="53">
        <f>P40</f>
        <v>66.873762376237693</v>
      </c>
      <c r="I61" s="21">
        <f t="shared" si="8"/>
        <v>4.7370049504950495</v>
      </c>
      <c r="J61" s="21">
        <f t="shared" si="9"/>
        <v>74.29950495049512</v>
      </c>
      <c r="K61">
        <f t="shared" si="10"/>
        <v>5.7219189383994007E-2</v>
      </c>
      <c r="L61">
        <f t="shared" si="11"/>
        <v>5.7219189383994058</v>
      </c>
    </row>
    <row r="62" spans="1:19" x14ac:dyDescent="0.3">
      <c r="B62">
        <v>10</v>
      </c>
      <c r="C62" s="53">
        <f>B34</f>
        <v>0.42182343234323433</v>
      </c>
      <c r="D62" s="53">
        <f>C34</f>
        <v>0.41254125412541254</v>
      </c>
      <c r="E62" s="53">
        <f>D34</f>
        <v>0.42801155115511552</v>
      </c>
      <c r="F62" s="53">
        <f>B41</f>
        <v>2.7952944103934207</v>
      </c>
      <c r="G62" s="53">
        <f>C41</f>
        <v>3.7161454240662177</v>
      </c>
      <c r="H62" s="53">
        <f>D41</f>
        <v>2.1813937346115564</v>
      </c>
      <c r="I62" s="21">
        <f t="shared" si="8"/>
        <v>0.42079207920792078</v>
      </c>
      <c r="J62" s="21">
        <f t="shared" si="9"/>
        <v>2.897611189690398</v>
      </c>
      <c r="K62">
        <f t="shared" si="10"/>
        <v>6.3576877093326958E-3</v>
      </c>
      <c r="L62">
        <f t="shared" si="11"/>
        <v>0.63072298703697538</v>
      </c>
    </row>
    <row r="63" spans="1:19" x14ac:dyDescent="0.3">
      <c r="C63" s="53">
        <f>E34</f>
        <v>0.89212046204620465</v>
      </c>
      <c r="D63" s="53">
        <f>F34</f>
        <v>0.80239273927392729</v>
      </c>
      <c r="E63" s="53">
        <f>G34</f>
        <v>0.79929867986798675</v>
      </c>
      <c r="F63" s="53">
        <f>E41</f>
        <v>2.0713827335114465</v>
      </c>
      <c r="G63" s="53">
        <f>F41</f>
        <v>10.972942532348485</v>
      </c>
      <c r="H63" s="53">
        <f>G41</f>
        <v>11.279892870239413</v>
      </c>
      <c r="I63" s="21">
        <f t="shared" si="8"/>
        <v>0.83127062706270616</v>
      </c>
      <c r="J63" s="21">
        <f t="shared" si="9"/>
        <v>8.1080727120331151</v>
      </c>
      <c r="K63">
        <f t="shared" si="10"/>
        <v>4.3045867893377124E-2</v>
      </c>
      <c r="L63">
        <f t="shared" si="11"/>
        <v>4.2704234021207448</v>
      </c>
    </row>
    <row r="64" spans="1:19" x14ac:dyDescent="0.3">
      <c r="C64" s="53">
        <f>H34</f>
        <v>1.2139026402640263</v>
      </c>
      <c r="D64" s="53">
        <f>I34</f>
        <v>1.2262788778877887</v>
      </c>
      <c r="E64" s="53">
        <f>J34</f>
        <v>1.3221947194719472</v>
      </c>
      <c r="F64" s="53">
        <f>H41</f>
        <v>15.485849180156132</v>
      </c>
      <c r="G64" s="53">
        <f>I41</f>
        <v>14.258047828592403</v>
      </c>
      <c r="H64" s="53">
        <f>J41</f>
        <v>4.7425873539734997</v>
      </c>
      <c r="I64" s="21">
        <f t="shared" si="8"/>
        <v>1.254125412541254</v>
      </c>
      <c r="J64" s="21">
        <f t="shared" si="9"/>
        <v>11.49549478757401</v>
      </c>
      <c r="K64">
        <f t="shared" si="10"/>
        <v>4.839673352578417E-2</v>
      </c>
      <c r="L64">
        <f t="shared" si="11"/>
        <v>4.8012632466055791</v>
      </c>
    </row>
    <row r="65" spans="2:12" x14ac:dyDescent="0.3">
      <c r="C65" s="53">
        <f>K34</f>
        <v>2.5763201320132012</v>
      </c>
      <c r="D65" s="53">
        <f>L34</f>
        <v>2.4339933993399341</v>
      </c>
      <c r="E65" s="53">
        <f>M34</f>
        <v>2.3040429042904287</v>
      </c>
      <c r="F65" s="53">
        <f>K41</f>
        <v>16.238082141547522</v>
      </c>
      <c r="G65" s="53">
        <f>L41</f>
        <v>30.357797684530368</v>
      </c>
      <c r="H65" s="53">
        <f>M41</f>
        <v>43.249711875949558</v>
      </c>
      <c r="I65" s="21">
        <f t="shared" si="8"/>
        <v>2.4381188118811878</v>
      </c>
      <c r="J65" s="21">
        <f t="shared" si="9"/>
        <v>29.948530567342484</v>
      </c>
      <c r="K65">
        <f t="shared" si="10"/>
        <v>0.1111949832668611</v>
      </c>
      <c r="L65">
        <f t="shared" si="11"/>
        <v>11.031248339966387</v>
      </c>
    </row>
    <row r="66" spans="2:12" x14ac:dyDescent="0.3">
      <c r="C66" s="53">
        <f>N34</f>
        <v>4.6070544554455441</v>
      </c>
      <c r="D66" s="53">
        <f>O34</f>
        <v>4.4863861386138613</v>
      </c>
      <c r="E66" s="53">
        <f>P34</f>
        <v>4.6720297029702973</v>
      </c>
      <c r="F66" s="53">
        <f>N41</f>
        <v>86.601740531196072</v>
      </c>
      <c r="G66" s="53">
        <f>O41</f>
        <v>98.572803708942388</v>
      </c>
      <c r="H66" s="53">
        <f>P41</f>
        <v>80.155783435486427</v>
      </c>
      <c r="I66" s="21">
        <f t="shared" si="8"/>
        <v>4.5884900990099009</v>
      </c>
      <c r="J66" s="21">
        <f t="shared" si="9"/>
        <v>88.443442558541619</v>
      </c>
      <c r="K66">
        <f t="shared" si="10"/>
        <v>7.6917097120396488E-2</v>
      </c>
      <c r="L66">
        <f t="shared" si="11"/>
        <v>7.6306643968647325</v>
      </c>
    </row>
    <row r="67" spans="2:12" x14ac:dyDescent="0.3">
      <c r="B67">
        <v>25</v>
      </c>
      <c r="C67" s="53">
        <f>B35</f>
        <v>0.42491749174917492</v>
      </c>
      <c r="D67" s="53">
        <f>C35</f>
        <v>0.37850660066006597</v>
      </c>
      <c r="E67" s="53">
        <f>D35</f>
        <v>0.40325907590759075</v>
      </c>
      <c r="F67" s="53">
        <f>B42</f>
        <v>2.6127612761276131</v>
      </c>
      <c r="G67" s="53">
        <f>C42</f>
        <v>7.4472290979097959</v>
      </c>
      <c r="H67" s="53">
        <f>D42</f>
        <v>4.8688462596259647</v>
      </c>
      <c r="I67" s="21">
        <f t="shared" si="8"/>
        <v>0.4022277227722772</v>
      </c>
      <c r="J67" s="21">
        <f t="shared" si="9"/>
        <v>4.9762788778877907</v>
      </c>
      <c r="K67">
        <f t="shared" si="10"/>
        <v>1.8961196690233346E-2</v>
      </c>
      <c r="L67">
        <f t="shared" si="11"/>
        <v>1.9751246552326411</v>
      </c>
    </row>
    <row r="68" spans="2:12" x14ac:dyDescent="0.3">
      <c r="C68" s="53">
        <f>E35</f>
        <v>0.79311056105610556</v>
      </c>
      <c r="D68" s="53">
        <f>F35</f>
        <v>0.889026402640264</v>
      </c>
      <c r="E68" s="53">
        <f>G35</f>
        <v>0.84261551155115511</v>
      </c>
      <c r="F68" s="53">
        <f>E42</f>
        <v>12.488483223322342</v>
      </c>
      <c r="G68" s="53">
        <f>F42</f>
        <v>2.4972497249725034</v>
      </c>
      <c r="H68" s="53">
        <f>G42</f>
        <v>7.3317175467546791</v>
      </c>
      <c r="I68" s="21">
        <f t="shared" si="8"/>
        <v>0.84158415841584155</v>
      </c>
      <c r="J68" s="21">
        <f t="shared" si="9"/>
        <v>7.4391501650165077</v>
      </c>
      <c r="K68">
        <f t="shared" si="10"/>
        <v>3.9164268865609593E-2</v>
      </c>
      <c r="L68">
        <f t="shared" si="11"/>
        <v>4.0796113401676672</v>
      </c>
    </row>
    <row r="69" spans="2:12" x14ac:dyDescent="0.3">
      <c r="C69" s="53">
        <f>H35</f>
        <v>1.2015264026402639</v>
      </c>
      <c r="D69" s="53">
        <f>I35</f>
        <v>1.2139026402640263</v>
      </c>
      <c r="E69" s="53">
        <f>J35</f>
        <v>1.1458333333333333</v>
      </c>
      <c r="F69" s="53">
        <f>H42</f>
        <v>17.549333058305859</v>
      </c>
      <c r="G69" s="53">
        <f>I42</f>
        <v>16.26014163916394</v>
      </c>
      <c r="H69" s="53">
        <f>J42</f>
        <v>23.350694444444464</v>
      </c>
      <c r="I69" s="21">
        <f t="shared" si="8"/>
        <v>1.1870874587458744</v>
      </c>
      <c r="J69" s="21">
        <f t="shared" si="9"/>
        <v>19.05338971397142</v>
      </c>
      <c r="K69">
        <f t="shared" si="10"/>
        <v>2.9605404485163595E-2</v>
      </c>
      <c r="L69">
        <f t="shared" si="11"/>
        <v>3.0838963005378917</v>
      </c>
    </row>
    <row r="70" spans="2:12" x14ac:dyDescent="0.3">
      <c r="C70" s="53">
        <f>K35</f>
        <v>2.1740924092409237</v>
      </c>
      <c r="D70" s="53">
        <f>L35</f>
        <v>2.3906765676567656</v>
      </c>
      <c r="E70" s="53">
        <f>M35</f>
        <v>2.4525577557755773</v>
      </c>
      <c r="F70" s="53">
        <f>K42</f>
        <v>58.948707370737139</v>
      </c>
      <c r="G70" s="53">
        <f>L42</f>
        <v>36.387857535753604</v>
      </c>
      <c r="H70" s="53">
        <f>M42</f>
        <v>29.941900440044048</v>
      </c>
      <c r="I70" s="21">
        <f t="shared" si="8"/>
        <v>2.3391089108910887</v>
      </c>
      <c r="J70" s="21">
        <f t="shared" si="9"/>
        <v>41.759488448844927</v>
      </c>
      <c r="K70">
        <f t="shared" si="10"/>
        <v>0.11938775683570786</v>
      </c>
      <c r="L70">
        <f t="shared" si="11"/>
        <v>12.436224670386235</v>
      </c>
    </row>
    <row r="71" spans="2:12" x14ac:dyDescent="0.3">
      <c r="C71" s="53">
        <f>N35</f>
        <v>4.6163366336633658</v>
      </c>
      <c r="D71" s="53">
        <f>O35</f>
        <v>4.3285891089108901</v>
      </c>
      <c r="E71" s="53">
        <f>P35</f>
        <v>4.5049504950495045</v>
      </c>
      <c r="F71" s="53">
        <f>N42</f>
        <v>89.964933993399427</v>
      </c>
      <c r="G71" s="53">
        <f>O42</f>
        <v>119.938634488449</v>
      </c>
      <c r="H71" s="53">
        <f>P42</f>
        <v>101.56765676567667</v>
      </c>
      <c r="I71" s="21">
        <f t="shared" si="8"/>
        <v>4.4832920792079198</v>
      </c>
      <c r="J71" s="21">
        <f t="shared" si="9"/>
        <v>103.82374174917504</v>
      </c>
      <c r="K71">
        <f t="shared" si="10"/>
        <v>0.11846652053884084</v>
      </c>
      <c r="L71">
        <f t="shared" si="11"/>
        <v>12.340262556129215</v>
      </c>
    </row>
    <row r="72" spans="2:12" x14ac:dyDescent="0.3">
      <c r="B72">
        <v>50</v>
      </c>
      <c r="C72" s="53">
        <f>B36</f>
        <v>0.43419966996699672</v>
      </c>
      <c r="D72" s="53">
        <f>C36</f>
        <v>0.40635313531353134</v>
      </c>
      <c r="E72" s="53">
        <f>D36</f>
        <v>0.39088283828382836</v>
      </c>
      <c r="F72" s="53">
        <f>B43</f>
        <v>1.717427177500358</v>
      </c>
      <c r="G72" s="53">
        <f>C43</f>
        <v>4.7442244224422465</v>
      </c>
      <c r="H72" s="53">
        <f>D43</f>
        <v>6.4257784474099617</v>
      </c>
      <c r="I72" s="21">
        <f t="shared" si="8"/>
        <v>0.41047854785478544</v>
      </c>
      <c r="J72" s="21">
        <f t="shared" si="9"/>
        <v>4.2958100157841885</v>
      </c>
      <c r="K72">
        <f t="shared" si="10"/>
        <v>1.7923006597548249E-2</v>
      </c>
      <c r="L72">
        <f t="shared" si="11"/>
        <v>1.9481528910378534</v>
      </c>
    </row>
    <row r="73" spans="2:12" x14ac:dyDescent="0.3">
      <c r="C73" s="53">
        <f>E36</f>
        <v>0.80858085808580848</v>
      </c>
      <c r="D73" s="53">
        <f>F36</f>
        <v>0.83023927392739272</v>
      </c>
      <c r="E73" s="53">
        <f>G36</f>
        <v>0.82405115511551152</v>
      </c>
      <c r="F73" s="53">
        <f>E43</f>
        <v>11.349906729803429</v>
      </c>
      <c r="G73" s="53">
        <f>F43</f>
        <v>8.9957310948486207</v>
      </c>
      <c r="H73" s="53">
        <f>G43</f>
        <v>9.6683527048357067</v>
      </c>
      <c r="I73" s="21">
        <f t="shared" si="8"/>
        <v>0.82095709570957087</v>
      </c>
      <c r="J73" s="21">
        <f t="shared" si="9"/>
        <v>10.004663509829252</v>
      </c>
      <c r="K73">
        <f t="shared" si="10"/>
        <v>9.1086642598266088E-3</v>
      </c>
      <c r="L73">
        <f t="shared" si="11"/>
        <v>0.99007220215506631</v>
      </c>
    </row>
    <row r="74" spans="2:12" x14ac:dyDescent="0.3">
      <c r="C74" s="53">
        <f>H36</f>
        <v>1.1334570957095709</v>
      </c>
      <c r="D74" s="53">
        <f>I36</f>
        <v>1.2200907590759076</v>
      </c>
      <c r="E74" s="53">
        <f>J36</f>
        <v>1.1210808580858085</v>
      </c>
      <c r="F74" s="53">
        <f>H43</f>
        <v>25.711185248959698</v>
      </c>
      <c r="G74" s="53">
        <f>I43</f>
        <v>16.294482709140489</v>
      </c>
      <c r="H74" s="53">
        <f>J43</f>
        <v>27.05642846893387</v>
      </c>
      <c r="I74" s="21">
        <f t="shared" si="8"/>
        <v>1.1582095709570959</v>
      </c>
      <c r="J74" s="21">
        <f t="shared" si="9"/>
        <v>23.020698809011353</v>
      </c>
      <c r="K74">
        <f t="shared" si="10"/>
        <v>4.4047352524881685E-2</v>
      </c>
      <c r="L74">
        <f t="shared" si="11"/>
        <v>4.7877557092262553</v>
      </c>
    </row>
    <row r="75" spans="2:12" x14ac:dyDescent="0.3">
      <c r="C75" s="53">
        <f>K36</f>
        <v>2.3721122112211219</v>
      </c>
      <c r="D75" s="53">
        <f>L36</f>
        <v>2.2731023102310228</v>
      </c>
      <c r="E75" s="53">
        <f>M36</f>
        <v>2.3411716171617161</v>
      </c>
      <c r="F75" s="53">
        <f>K43</f>
        <v>39.987803128138943</v>
      </c>
      <c r="G75" s="53">
        <f>L43</f>
        <v>50.74974888793232</v>
      </c>
      <c r="H75" s="53">
        <f>M43</f>
        <v>43.350911178074362</v>
      </c>
      <c r="I75" s="21">
        <f t="shared" si="8"/>
        <v>2.3287953795379539</v>
      </c>
      <c r="J75" s="21">
        <f>AVERAGE(F75:H75)</f>
        <v>44.696154398048542</v>
      </c>
      <c r="K75">
        <f t="shared" si="10"/>
        <v>4.1357132128224929E-2</v>
      </c>
      <c r="L75">
        <f t="shared" si="11"/>
        <v>4.4953404487201425</v>
      </c>
    </row>
    <row r="76" spans="2:12" x14ac:dyDescent="0.3">
      <c r="C76" s="53">
        <f>N36</f>
        <v>4.6163366336633658</v>
      </c>
      <c r="D76" s="53">
        <f>O36</f>
        <v>4.0686881188118811</v>
      </c>
      <c r="E76" s="53">
        <f>P36</f>
        <v>4.3100247524752469</v>
      </c>
      <c r="F76" s="53">
        <f>N43</f>
        <v>93.876452862677667</v>
      </c>
      <c r="G76" s="53">
        <f>O43</f>
        <v>153.40346534653474</v>
      </c>
      <c r="H76" s="53">
        <f>P43</f>
        <v>127.17122255703842</v>
      </c>
      <c r="I76" s="21">
        <f t="shared" si="8"/>
        <v>4.3316831683168315</v>
      </c>
      <c r="J76" s="21">
        <f t="shared" si="9"/>
        <v>124.81704692208361</v>
      </c>
      <c r="K76">
        <f t="shared" si="10"/>
        <v>0.22410048220583917</v>
      </c>
      <c r="L76">
        <f t="shared" si="11"/>
        <v>24.358748065852105</v>
      </c>
    </row>
    <row r="77" spans="2:12" x14ac:dyDescent="0.3">
      <c r="B77">
        <v>100</v>
      </c>
      <c r="C77" s="53">
        <f>B37</f>
        <v>0.30424917491749182</v>
      </c>
      <c r="D77" s="53">
        <f>C37</f>
        <v>0.32900165016501642</v>
      </c>
      <c r="E77" s="53">
        <f>D37</f>
        <v>0.36303630363036299</v>
      </c>
      <c r="F77" s="53">
        <f>B44</f>
        <v>16.26683315652993</v>
      </c>
      <c r="G77" s="53">
        <f>C44</f>
        <v>13.504280115511559</v>
      </c>
      <c r="H77" s="53">
        <f>D44</f>
        <v>9.7057696841112744</v>
      </c>
      <c r="I77" s="21">
        <f t="shared" si="8"/>
        <v>0.33209570957095708</v>
      </c>
      <c r="J77" s="21">
        <f>AVERAGE(F77:H77)</f>
        <v>13.158960985384255</v>
      </c>
      <c r="K77">
        <f t="shared" si="10"/>
        <v>2.4099260407483294E-2</v>
      </c>
      <c r="L77">
        <f t="shared" si="11"/>
        <v>2.6896495990494707</v>
      </c>
    </row>
    <row r="78" spans="2:12" x14ac:dyDescent="0.3">
      <c r="C78" s="53">
        <f>E37</f>
        <v>0.77764026402640252</v>
      </c>
      <c r="D78" s="53">
        <f>F37</f>
        <v>0.71575907590759069</v>
      </c>
      <c r="E78" s="53">
        <f>G37</f>
        <v>0.74669966996699666</v>
      </c>
      <c r="F78" s="53">
        <f>E44</f>
        <v>15.107113389910436</v>
      </c>
      <c r="G78" s="53">
        <f>F44</f>
        <v>22.013495992456399</v>
      </c>
      <c r="H78" s="53">
        <f>G44</f>
        <v>18.560304691183411</v>
      </c>
      <c r="I78" s="21">
        <f t="shared" si="8"/>
        <v>0.74669966996699655</v>
      </c>
      <c r="J78" s="21">
        <f>AVERAGE(F78:H78)</f>
        <v>18.560304691183415</v>
      </c>
      <c r="K78">
        <f t="shared" si="10"/>
        <v>2.5262889261377638E-2</v>
      </c>
      <c r="L78">
        <f t="shared" si="11"/>
        <v>2.8195188907787534</v>
      </c>
    </row>
    <row r="79" spans="2:12" x14ac:dyDescent="0.3">
      <c r="C79" s="53">
        <f>H37</f>
        <v>1.07776402640264</v>
      </c>
      <c r="D79" s="53">
        <f>I37</f>
        <v>1.0839521452145213</v>
      </c>
      <c r="E79" s="53">
        <f>J37</f>
        <v>1.1210808580858085</v>
      </c>
      <c r="F79" s="53">
        <f>H44</f>
        <v>32.615622053276795</v>
      </c>
      <c r="G79" s="53">
        <f>I44</f>
        <v>31.924983793022186</v>
      </c>
      <c r="H79" s="53">
        <f>J44</f>
        <v>27.7811542314946</v>
      </c>
      <c r="I79" s="21">
        <f t="shared" si="8"/>
        <v>1.0942656765676568</v>
      </c>
      <c r="J79" s="21">
        <f t="shared" si="9"/>
        <v>30.77392002593119</v>
      </c>
      <c r="K79">
        <f t="shared" si="10"/>
        <v>1.9128751022062143E-2</v>
      </c>
      <c r="L79">
        <f t="shared" si="11"/>
        <v>2.1349052479980068</v>
      </c>
    </row>
    <row r="80" spans="2:12" x14ac:dyDescent="0.3">
      <c r="C80" s="53">
        <f>K37</f>
        <v>2.2050330033003296</v>
      </c>
      <c r="D80" s="53">
        <f>L37</f>
        <v>2.2483498349834981</v>
      </c>
      <c r="E80" s="53">
        <f>M37</f>
        <v>2.0565181518151809</v>
      </c>
      <c r="F80" s="53">
        <f>K44</f>
        <v>59.706138024516811</v>
      </c>
      <c r="G80" s="53">
        <f>L44</f>
        <v>54.871670202734613</v>
      </c>
      <c r="H80" s="53">
        <f>M44</f>
        <v>76.281456270627146</v>
      </c>
      <c r="I80" s="21">
        <f t="shared" si="8"/>
        <v>2.1699669966996695</v>
      </c>
      <c r="J80" s="21">
        <f t="shared" si="9"/>
        <v>63.619754832626192</v>
      </c>
      <c r="K80">
        <f t="shared" si="10"/>
        <v>8.2146484124339531E-2</v>
      </c>
      <c r="L80">
        <f t="shared" si="11"/>
        <v>9.1681343888771565</v>
      </c>
    </row>
    <row r="81" spans="3:12" x14ac:dyDescent="0.3">
      <c r="C81" s="53">
        <f>N37</f>
        <v>3.6974009900990099</v>
      </c>
      <c r="D81" s="53">
        <f>O37</f>
        <v>3.7252475247524757</v>
      </c>
      <c r="E81" s="53">
        <f>P37</f>
        <v>4.0129950495049505</v>
      </c>
      <c r="F81" s="53">
        <f>N44</f>
        <v>198.95078235502126</v>
      </c>
      <c r="G81" s="53">
        <f>O44</f>
        <v>195.84291018387552</v>
      </c>
      <c r="H81" s="53">
        <f>P44</f>
        <v>163.72823108203684</v>
      </c>
      <c r="I81" s="21">
        <f t="shared" si="8"/>
        <v>3.8118811881188122</v>
      </c>
      <c r="J81" s="21">
        <f>AVERAGE(F81:H81)</f>
        <v>186.17397454031121</v>
      </c>
      <c r="K81">
        <f t="shared" si="10"/>
        <v>0.14266264707176354</v>
      </c>
      <c r="L81">
        <f>_xlfn.STDEV.P(F81:H81)</f>
        <v>15.922170432116458</v>
      </c>
    </row>
    <row r="82" spans="3:12" x14ac:dyDescent="0.3">
      <c r="C82" s="53"/>
    </row>
  </sheetData>
  <mergeCells count="3">
    <mergeCell ref="A31:P31"/>
    <mergeCell ref="A38:P38"/>
    <mergeCell ref="A45:P4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T115"/>
  <sheetViews>
    <sheetView tabSelected="1" zoomScale="82" zoomScaleNormal="82" workbookViewId="0">
      <selection activeCell="R37" sqref="R37"/>
    </sheetView>
  </sheetViews>
  <sheetFormatPr defaultRowHeight="14.4" x14ac:dyDescent="0.3"/>
  <cols>
    <col min="1" max="1" width="4.21875" customWidth="1"/>
    <col min="2" max="2" width="14.77734375" customWidth="1"/>
    <col min="6" max="6" width="11.6640625" customWidth="1"/>
  </cols>
  <sheetData>
    <row r="3" spans="1:20" x14ac:dyDescent="0.3">
      <c r="A3" s="1" t="s">
        <v>0</v>
      </c>
      <c r="D3" s="1" t="s">
        <v>1</v>
      </c>
      <c r="K3" s="1" t="s">
        <v>2</v>
      </c>
    </row>
    <row r="4" spans="1:20" x14ac:dyDescent="0.3">
      <c r="A4" s="1" t="s">
        <v>3</v>
      </c>
      <c r="I4" s="1" t="s">
        <v>4</v>
      </c>
      <c r="K4" s="1" t="s">
        <v>5</v>
      </c>
    </row>
    <row r="5" spans="1:20" x14ac:dyDescent="0.3">
      <c r="A5" s="1" t="s">
        <v>6</v>
      </c>
    </row>
    <row r="6" spans="1:20" x14ac:dyDescent="0.3">
      <c r="A6" s="1" t="s">
        <v>7</v>
      </c>
      <c r="D6" s="1" t="s">
        <v>8</v>
      </c>
    </row>
    <row r="10" spans="1:20" x14ac:dyDescent="0.3">
      <c r="B10" t="s">
        <v>9</v>
      </c>
      <c r="N10">
        <f>S12</f>
        <v>0.29733333333333328</v>
      </c>
    </row>
    <row r="11" spans="1:20" x14ac:dyDescent="0.3">
      <c r="B11" s="2">
        <v>1</v>
      </c>
      <c r="C11" s="2">
        <v>2</v>
      </c>
      <c r="D11" s="2">
        <v>3</v>
      </c>
      <c r="E11" s="2">
        <v>4</v>
      </c>
      <c r="F11" s="2">
        <v>5</v>
      </c>
      <c r="G11" s="2">
        <v>6</v>
      </c>
      <c r="H11" s="2">
        <v>7</v>
      </c>
      <c r="I11" s="2">
        <v>8</v>
      </c>
      <c r="J11" s="2">
        <v>9</v>
      </c>
      <c r="K11" s="2">
        <v>10</v>
      </c>
      <c r="L11" s="2">
        <v>11</v>
      </c>
      <c r="M11" s="2">
        <v>12</v>
      </c>
      <c r="O11" t="s">
        <v>10</v>
      </c>
      <c r="P11" t="s">
        <v>11</v>
      </c>
      <c r="Q11" t="s">
        <v>12</v>
      </c>
      <c r="R11" t="s">
        <v>13</v>
      </c>
      <c r="S11" t="s">
        <v>14</v>
      </c>
      <c r="T11" t="s">
        <v>15</v>
      </c>
    </row>
    <row r="12" spans="1:20" x14ac:dyDescent="0.3">
      <c r="A12" s="2" t="s">
        <v>16</v>
      </c>
      <c r="B12" s="3">
        <v>0.47299999999999998</v>
      </c>
      <c r="C12" s="4">
        <v>0.46600000000000003</v>
      </c>
      <c r="D12" s="4">
        <v>0.42799999999999999</v>
      </c>
      <c r="E12" s="4">
        <v>0.49</v>
      </c>
      <c r="F12" s="4">
        <v>0.45300000000000001</v>
      </c>
      <c r="G12" s="4">
        <v>0.52600000000000002</v>
      </c>
      <c r="H12" s="4">
        <v>0.48899999999999999</v>
      </c>
      <c r="I12" s="4">
        <v>0.48199999999999998</v>
      </c>
      <c r="J12" s="4">
        <v>0.52700000000000002</v>
      </c>
      <c r="K12" s="4">
        <v>0.81899999999999995</v>
      </c>
      <c r="L12" s="4">
        <v>0.83399999999999996</v>
      </c>
      <c r="M12" s="5">
        <v>0.81399999999999995</v>
      </c>
      <c r="O12">
        <v>0</v>
      </c>
      <c r="P12">
        <v>0.29499999999999998</v>
      </c>
      <c r="Q12">
        <v>0.3</v>
      </c>
      <c r="R12">
        <v>0.29699999999999999</v>
      </c>
      <c r="S12">
        <f>AVERAGE(P12:R12)</f>
        <v>0.29733333333333328</v>
      </c>
      <c r="T12">
        <f>_xlfn.STDEV.P(P12:R12)</f>
        <v>2.0548046676563273E-3</v>
      </c>
    </row>
    <row r="13" spans="1:20" x14ac:dyDescent="0.3">
      <c r="A13" s="2" t="s">
        <v>17</v>
      </c>
      <c r="B13" s="6">
        <v>0.433</v>
      </c>
      <c r="C13" s="7">
        <v>0.40200000000000002</v>
      </c>
      <c r="D13" s="7">
        <v>0.38500000000000001</v>
      </c>
      <c r="E13" s="7">
        <v>0.47299999999999998</v>
      </c>
      <c r="F13" s="7">
        <v>0.46300000000000002</v>
      </c>
      <c r="G13" s="7">
        <v>0.49</v>
      </c>
      <c r="H13" s="7">
        <v>0.437</v>
      </c>
      <c r="I13" s="7">
        <v>0.49</v>
      </c>
      <c r="J13" s="7">
        <v>0.47499999999999998</v>
      </c>
      <c r="K13" s="7">
        <v>0.6</v>
      </c>
      <c r="L13" s="7">
        <v>0.64700000000000002</v>
      </c>
      <c r="M13" s="8">
        <v>0.63800000000000001</v>
      </c>
      <c r="O13">
        <v>0.66</v>
      </c>
      <c r="P13">
        <v>0.53</v>
      </c>
      <c r="Q13">
        <v>0.55300000000000005</v>
      </c>
      <c r="R13">
        <v>0.55400000000000005</v>
      </c>
      <c r="S13">
        <f>AVERAGE(P13:R13)</f>
        <v>0.54566666666666674</v>
      </c>
      <c r="T13">
        <f>_xlfn.STDEV.P(P13:R13)</f>
        <v>1.1085526098877269E-2</v>
      </c>
    </row>
    <row r="14" spans="1:20" x14ac:dyDescent="0.3">
      <c r="A14" s="2" t="s">
        <v>18</v>
      </c>
      <c r="B14" s="6">
        <v>0.45</v>
      </c>
      <c r="C14" s="7">
        <v>0.433</v>
      </c>
      <c r="D14" s="7">
        <v>0.42599999999999999</v>
      </c>
      <c r="E14" s="7">
        <v>0.51900000000000002</v>
      </c>
      <c r="F14" s="7">
        <v>0.51600000000000001</v>
      </c>
      <c r="G14" s="7">
        <v>0.57099999999999995</v>
      </c>
      <c r="H14" s="7">
        <v>0.46400000000000002</v>
      </c>
      <c r="I14" s="7">
        <v>0.46200000000000002</v>
      </c>
      <c r="J14" s="7">
        <v>0.44</v>
      </c>
      <c r="K14" s="7">
        <v>0.61299999999999999</v>
      </c>
      <c r="L14" s="7">
        <v>0.64400000000000002</v>
      </c>
      <c r="M14" s="8">
        <v>0.60699999999999998</v>
      </c>
      <c r="O14">
        <v>1.32</v>
      </c>
      <c r="P14">
        <v>0.70399999999999996</v>
      </c>
      <c r="Q14">
        <v>0.80200000000000005</v>
      </c>
      <c r="R14">
        <v>0.748</v>
      </c>
      <c r="S14">
        <f>AVERAGE(P14:R14)</f>
        <v>0.7513333333333333</v>
      </c>
      <c r="T14">
        <f>_xlfn.STDEV.P(P14:R14)</f>
        <v>4.0077702307171066E-2</v>
      </c>
    </row>
    <row r="15" spans="1:20" x14ac:dyDescent="0.3">
      <c r="A15" s="2" t="s">
        <v>19</v>
      </c>
      <c r="B15" s="6">
        <v>0.47899999999999998</v>
      </c>
      <c r="C15" s="7">
        <v>0.46800000000000003</v>
      </c>
      <c r="D15" s="7">
        <v>0.441</v>
      </c>
      <c r="E15" s="7">
        <v>0.51700000000000002</v>
      </c>
      <c r="F15" s="7">
        <v>0.52500000000000002</v>
      </c>
      <c r="G15" s="7">
        <v>0.56200000000000006</v>
      </c>
      <c r="H15" s="7">
        <v>0.46700000000000003</v>
      </c>
      <c r="I15" s="7">
        <v>0.49399999999999999</v>
      </c>
      <c r="J15" s="7">
        <v>0.48299999999999998</v>
      </c>
      <c r="K15" s="7">
        <v>0.60399999999999998</v>
      </c>
      <c r="L15" s="7">
        <v>0.68500000000000005</v>
      </c>
      <c r="M15" s="8">
        <v>0.60799999999999998</v>
      </c>
      <c r="O15">
        <v>3.3</v>
      </c>
      <c r="P15">
        <v>0.71599999999999997</v>
      </c>
      <c r="Q15">
        <v>0.76</v>
      </c>
      <c r="R15">
        <v>0.56599999999999995</v>
      </c>
      <c r="S15">
        <f>AVERAGE(P15:R15)</f>
        <v>0.68066666666666664</v>
      </c>
      <c r="T15">
        <f>_xlfn.STDEV.P(P15:R15)</f>
        <v>8.3047509829548491E-2</v>
      </c>
    </row>
    <row r="16" spans="1:20" x14ac:dyDescent="0.3">
      <c r="A16" s="2" t="s">
        <v>20</v>
      </c>
      <c r="B16" s="6">
        <v>0.45100000000000001</v>
      </c>
      <c r="C16" s="7">
        <v>0.41</v>
      </c>
      <c r="D16" s="7">
        <v>0.441</v>
      </c>
      <c r="E16" s="7">
        <v>0.58299999999999996</v>
      </c>
      <c r="F16" s="7">
        <v>0.57299999999999995</v>
      </c>
      <c r="G16" s="7">
        <v>0.56799999999999995</v>
      </c>
      <c r="H16" s="7">
        <v>0.42099999999999999</v>
      </c>
      <c r="I16" s="7">
        <v>0.439</v>
      </c>
      <c r="J16" s="7">
        <v>0.44800000000000001</v>
      </c>
      <c r="K16" s="7">
        <v>0.55800000000000005</v>
      </c>
      <c r="L16" s="7">
        <v>0.66200000000000003</v>
      </c>
      <c r="M16" s="8">
        <v>0.59499999999999997</v>
      </c>
      <c r="O16">
        <v>6.6</v>
      </c>
      <c r="P16">
        <v>0.98099999999999998</v>
      </c>
      <c r="Q16">
        <v>0.98099999999999998</v>
      </c>
      <c r="R16">
        <v>0.80100000000000005</v>
      </c>
      <c r="S16">
        <f>AVERAGE(P16:R16)</f>
        <v>0.92099999999999993</v>
      </c>
      <c r="T16">
        <f>_xlfn.STDEV.P(P16:R16)</f>
        <v>8.4852813742385666E-2</v>
      </c>
    </row>
    <row r="17" spans="1:20" x14ac:dyDescent="0.3">
      <c r="A17" s="2" t="s">
        <v>21</v>
      </c>
      <c r="B17" s="6">
        <v>0.28799999999999998</v>
      </c>
      <c r="C17" s="7">
        <v>0.29499999999999998</v>
      </c>
      <c r="D17" s="7">
        <v>0.53</v>
      </c>
      <c r="E17" s="7">
        <v>0.70399999999999996</v>
      </c>
      <c r="F17" s="7">
        <v>0.71599999999999997</v>
      </c>
      <c r="G17" s="7">
        <v>0.98099999999999998</v>
      </c>
      <c r="H17" s="7">
        <v>2.3E-2</v>
      </c>
      <c r="I17" s="7">
        <v>2.1999999999999999E-2</v>
      </c>
      <c r="J17" s="7">
        <v>2.4E-2</v>
      </c>
      <c r="K17" s="7">
        <v>2.5000000000000001E-2</v>
      </c>
      <c r="L17" s="7">
        <v>2.4E-2</v>
      </c>
      <c r="M17" s="8">
        <v>2.5000000000000001E-2</v>
      </c>
    </row>
    <row r="18" spans="1:20" x14ac:dyDescent="0.3">
      <c r="A18" s="2" t="s">
        <v>22</v>
      </c>
      <c r="B18" s="6">
        <v>0.28499999999999998</v>
      </c>
      <c r="C18" s="7">
        <v>0.3</v>
      </c>
      <c r="D18" s="7">
        <v>0.55300000000000005</v>
      </c>
      <c r="E18" s="7">
        <v>0.80200000000000005</v>
      </c>
      <c r="F18" s="7">
        <v>0.76</v>
      </c>
      <c r="G18" s="7">
        <v>0.98099999999999998</v>
      </c>
      <c r="H18" s="7">
        <v>2.9000000000000001E-2</v>
      </c>
      <c r="I18" s="7">
        <v>0.03</v>
      </c>
      <c r="J18" s="7">
        <v>0.03</v>
      </c>
      <c r="K18" s="7">
        <v>3.2000000000000001E-2</v>
      </c>
      <c r="L18" s="7">
        <v>0.03</v>
      </c>
      <c r="M18" s="8">
        <v>2.5000000000000001E-2</v>
      </c>
      <c r="O18" t="s">
        <v>10</v>
      </c>
      <c r="P18" t="s">
        <v>11</v>
      </c>
      <c r="Q18" t="s">
        <v>12</v>
      </c>
      <c r="R18" t="s">
        <v>13</v>
      </c>
      <c r="S18" t="s">
        <v>14</v>
      </c>
      <c r="T18" t="s">
        <v>15</v>
      </c>
    </row>
    <row r="19" spans="1:20" x14ac:dyDescent="0.3">
      <c r="A19" s="2" t="s">
        <v>23</v>
      </c>
      <c r="B19" s="9">
        <v>0.29099999999999998</v>
      </c>
      <c r="C19" s="10">
        <v>0.29699999999999999</v>
      </c>
      <c r="D19" s="10">
        <v>0.55400000000000005</v>
      </c>
      <c r="E19" s="10">
        <v>0.748</v>
      </c>
      <c r="F19" s="10">
        <v>0.56599999999999995</v>
      </c>
      <c r="G19" s="10">
        <v>0.80100000000000005</v>
      </c>
      <c r="H19" s="10">
        <v>0.03</v>
      </c>
      <c r="I19" s="10">
        <v>0.03</v>
      </c>
      <c r="J19" s="10">
        <v>3.1E-2</v>
      </c>
      <c r="K19" s="10">
        <v>3.1E-2</v>
      </c>
      <c r="L19" s="10">
        <v>3.1E-2</v>
      </c>
      <c r="M19" s="11">
        <v>2.9000000000000001E-2</v>
      </c>
      <c r="O19">
        <v>0</v>
      </c>
      <c r="P19">
        <v>0</v>
      </c>
      <c r="Q19">
        <v>0</v>
      </c>
      <c r="R19">
        <v>0</v>
      </c>
      <c r="S19">
        <f>AVERAGE(P19:R19)</f>
        <v>0</v>
      </c>
      <c r="T19">
        <f>_xlfn.STDEV.P(P19:R19)</f>
        <v>0</v>
      </c>
    </row>
    <row r="20" spans="1:20" x14ac:dyDescent="0.3">
      <c r="B20" s="2">
        <v>1</v>
      </c>
      <c r="C20" s="2">
        <v>2</v>
      </c>
      <c r="D20" s="2">
        <v>3</v>
      </c>
      <c r="E20" s="2">
        <v>1</v>
      </c>
      <c r="F20" s="2">
        <v>2</v>
      </c>
      <c r="G20" s="2">
        <v>3</v>
      </c>
      <c r="H20" s="2">
        <v>1</v>
      </c>
      <c r="I20" s="2">
        <v>2</v>
      </c>
      <c r="J20" s="2">
        <v>3</v>
      </c>
      <c r="K20" s="2">
        <v>1</v>
      </c>
      <c r="L20" s="2">
        <v>2</v>
      </c>
      <c r="M20" s="2">
        <v>3</v>
      </c>
      <c r="O20">
        <v>0.66</v>
      </c>
      <c r="P20">
        <f t="shared" ref="P20:R21" si="0">P13-$S$12</f>
        <v>0.23266666666666674</v>
      </c>
      <c r="Q20">
        <f t="shared" si="0"/>
        <v>0.25566666666666676</v>
      </c>
      <c r="R20">
        <f t="shared" si="0"/>
        <v>0.25666666666666677</v>
      </c>
      <c r="S20">
        <f>AVERAGE(P20:R20)</f>
        <v>0.24833333333333343</v>
      </c>
      <c r="T20">
        <f>_xlfn.STDEV.P(P20:R20)</f>
        <v>1.1085526098877269E-2</v>
      </c>
    </row>
    <row r="21" spans="1:20" x14ac:dyDescent="0.3">
      <c r="A21" s="12" t="s">
        <v>24</v>
      </c>
      <c r="B21" s="13">
        <v>0.66</v>
      </c>
      <c r="C21" s="13">
        <v>0.66</v>
      </c>
      <c r="D21" s="13">
        <v>0.66</v>
      </c>
      <c r="E21" s="13">
        <v>1.32</v>
      </c>
      <c r="F21" s="13">
        <v>1.32</v>
      </c>
      <c r="G21" s="13">
        <v>1.32</v>
      </c>
      <c r="H21" s="13">
        <v>3.3</v>
      </c>
      <c r="I21" s="13">
        <v>3.3</v>
      </c>
      <c r="J21" s="13">
        <v>3.3</v>
      </c>
      <c r="K21" s="13">
        <v>6.6</v>
      </c>
      <c r="L21" s="13">
        <v>6.6</v>
      </c>
      <c r="M21" s="13">
        <v>6.6</v>
      </c>
      <c r="O21">
        <v>1.32</v>
      </c>
      <c r="P21">
        <f t="shared" si="0"/>
        <v>0.40666666666666668</v>
      </c>
      <c r="Q21">
        <f t="shared" si="0"/>
        <v>0.50466666666666682</v>
      </c>
      <c r="R21">
        <f t="shared" si="0"/>
        <v>0.45066666666666672</v>
      </c>
      <c r="S21">
        <f>AVERAGE(P21:R21)</f>
        <v>0.45400000000000013</v>
      </c>
      <c r="T21">
        <f>_xlfn.STDEV.P(P21:R21)</f>
        <v>4.0077702307171094E-2</v>
      </c>
    </row>
    <row r="22" spans="1:20" x14ac:dyDescent="0.3">
      <c r="A22" s="2">
        <v>0</v>
      </c>
      <c r="B22">
        <f>((B12-$N$10)/0.2986)</f>
        <v>0.58830096003572241</v>
      </c>
      <c r="C22">
        <f t="shared" ref="C22:G25" si="1">((C12-$N$10)/0.2986)</f>
        <v>0.56485822728287594</v>
      </c>
      <c r="D22">
        <f t="shared" si="1"/>
        <v>0.43759767805313704</v>
      </c>
      <c r="E22">
        <f t="shared" si="1"/>
        <v>0.64523331100692138</v>
      </c>
      <c r="F22">
        <f t="shared" si="1"/>
        <v>0.52132172359901785</v>
      </c>
      <c r="G22">
        <f t="shared" si="1"/>
        <v>0.76579593659298983</v>
      </c>
      <c r="H22">
        <f t="shared" ref="H22:M26" si="2">(((H12-$N$10)/0.2986))*3</f>
        <v>1.9256530475552585</v>
      </c>
      <c r="I22">
        <f t="shared" si="2"/>
        <v>1.8553248492967185</v>
      </c>
      <c r="J22">
        <f t="shared" si="2"/>
        <v>2.3074346952444751</v>
      </c>
      <c r="K22">
        <f t="shared" si="2"/>
        <v>5.2411252511721376</v>
      </c>
      <c r="L22">
        <f t="shared" si="2"/>
        <v>5.3918285331547224</v>
      </c>
      <c r="M22">
        <f t="shared" si="2"/>
        <v>5.1908908238446081</v>
      </c>
      <c r="O22">
        <v>3.3</v>
      </c>
      <c r="P22">
        <f t="shared" ref="P22:R23" si="3">(P15-$S$12)*3</f>
        <v>1.256</v>
      </c>
      <c r="Q22">
        <f t="shared" si="3"/>
        <v>1.3880000000000001</v>
      </c>
      <c r="R22">
        <f t="shared" si="3"/>
        <v>0.80600000000000005</v>
      </c>
      <c r="S22">
        <f>AVERAGE(P22:R22)</f>
        <v>1.1500000000000001</v>
      </c>
      <c r="T22">
        <f>_xlfn.STDEV.P(P22:R22)</f>
        <v>0.24914252948864427</v>
      </c>
    </row>
    <row r="23" spans="1:20" x14ac:dyDescent="0.3">
      <c r="A23" s="2">
        <v>10</v>
      </c>
      <c r="B23">
        <f>((B13-$N$10)/0.2986)</f>
        <v>0.45434248716231318</v>
      </c>
      <c r="C23">
        <f t="shared" si="1"/>
        <v>0.35052467068542115</v>
      </c>
      <c r="D23">
        <f t="shared" si="1"/>
        <v>0.29359231971422217</v>
      </c>
      <c r="E23">
        <f t="shared" si="1"/>
        <v>0.58830096003572241</v>
      </c>
      <c r="F23">
        <f t="shared" si="1"/>
        <v>0.55481134181737024</v>
      </c>
      <c r="G23">
        <f t="shared" si="1"/>
        <v>0.64523331100692138</v>
      </c>
      <c r="H23">
        <f t="shared" si="2"/>
        <v>1.4032150033489623</v>
      </c>
      <c r="I23">
        <f t="shared" si="2"/>
        <v>1.9356999330207643</v>
      </c>
      <c r="J23">
        <f t="shared" si="2"/>
        <v>1.7849966510381787</v>
      </c>
      <c r="K23">
        <f t="shared" si="2"/>
        <v>3.04085733422639</v>
      </c>
      <c r="L23">
        <f t="shared" si="2"/>
        <v>3.5130609511051585</v>
      </c>
      <c r="M23">
        <f t="shared" si="2"/>
        <v>3.4226389819156067</v>
      </c>
      <c r="O23">
        <v>6.6</v>
      </c>
      <c r="P23">
        <f t="shared" si="3"/>
        <v>2.0510000000000002</v>
      </c>
      <c r="Q23">
        <f t="shared" si="3"/>
        <v>2.0510000000000002</v>
      </c>
      <c r="R23">
        <f t="shared" si="3"/>
        <v>1.5110000000000001</v>
      </c>
      <c r="S23">
        <f>AVERAGE(P23:R23)</f>
        <v>1.8710000000000002</v>
      </c>
      <c r="T23">
        <f>_xlfn.STDEV.P(P23:R23)</f>
        <v>0.25455844122715743</v>
      </c>
    </row>
    <row r="24" spans="1:20" x14ac:dyDescent="0.3">
      <c r="A24" s="2">
        <v>25</v>
      </c>
      <c r="B24">
        <f>((B14-$N$10)/0.2986)</f>
        <v>0.51127483813351216</v>
      </c>
      <c r="C24">
        <f t="shared" si="1"/>
        <v>0.45434248716231318</v>
      </c>
      <c r="D24">
        <f t="shared" si="1"/>
        <v>0.43089975440946654</v>
      </c>
      <c r="E24">
        <f>((E14-$N$10)/0.2986)</f>
        <v>0.74235320384014314</v>
      </c>
      <c r="F24">
        <f>((F14-$N$10)/0.2986)</f>
        <v>0.73230631837463744</v>
      </c>
      <c r="G24">
        <f t="shared" si="1"/>
        <v>0.91649921857557504</v>
      </c>
      <c r="H24">
        <f t="shared" si="2"/>
        <v>1.6744809109176164</v>
      </c>
      <c r="I24">
        <f t="shared" si="2"/>
        <v>1.6543871399866052</v>
      </c>
      <c r="J24">
        <f t="shared" si="2"/>
        <v>1.4333556597454797</v>
      </c>
      <c r="K24">
        <f t="shared" si="2"/>
        <v>3.1714668452779646</v>
      </c>
      <c r="L24">
        <f t="shared" si="2"/>
        <v>3.4829202947086411</v>
      </c>
      <c r="M24">
        <f t="shared" si="2"/>
        <v>3.1111855324849307</v>
      </c>
    </row>
    <row r="25" spans="1:20" x14ac:dyDescent="0.3">
      <c r="A25" s="2">
        <v>50</v>
      </c>
      <c r="B25">
        <f>((B15-$N$10)/0.2986)</f>
        <v>0.6083947309667338</v>
      </c>
      <c r="C25">
        <f t="shared" si="1"/>
        <v>0.57155615092654644</v>
      </c>
      <c r="D25">
        <f t="shared" si="1"/>
        <v>0.48113418173699507</v>
      </c>
      <c r="E25">
        <f>((E15-$N$10)/0.2986)</f>
        <v>0.73565528019647275</v>
      </c>
      <c r="F25">
        <f t="shared" si="1"/>
        <v>0.76244697477115453</v>
      </c>
      <c r="G25">
        <f t="shared" si="1"/>
        <v>0.88635856217905828</v>
      </c>
      <c r="H25">
        <f t="shared" si="2"/>
        <v>1.7046215673141334</v>
      </c>
      <c r="I25">
        <f t="shared" si="2"/>
        <v>1.9758874748827868</v>
      </c>
      <c r="J25">
        <f t="shared" si="2"/>
        <v>1.8653717347622241</v>
      </c>
      <c r="K25">
        <f t="shared" si="2"/>
        <v>3.0810448760884128</v>
      </c>
      <c r="L25">
        <f t="shared" si="2"/>
        <v>3.8948425987943756</v>
      </c>
      <c r="M25">
        <f t="shared" si="2"/>
        <v>3.121232417950436</v>
      </c>
    </row>
    <row r="26" spans="1:20" x14ac:dyDescent="0.3">
      <c r="A26" s="2">
        <v>100</v>
      </c>
      <c r="B26">
        <f t="shared" ref="B26:G26" si="4">((B16-$N$10)/0.2986)</f>
        <v>0.51462379995534746</v>
      </c>
      <c r="C26">
        <f t="shared" si="4"/>
        <v>0.37731636526010282</v>
      </c>
      <c r="D26">
        <f t="shared" si="4"/>
        <v>0.48113418173699507</v>
      </c>
      <c r="E26">
        <f t="shared" si="4"/>
        <v>0.95668676043759782</v>
      </c>
      <c r="F26">
        <f t="shared" si="4"/>
        <v>0.92319714221924543</v>
      </c>
      <c r="G26">
        <f t="shared" si="4"/>
        <v>0.90645233311006923</v>
      </c>
      <c r="H26">
        <f t="shared" si="2"/>
        <v>1.2424648359008712</v>
      </c>
      <c r="I26">
        <f t="shared" si="2"/>
        <v>1.4233087742799739</v>
      </c>
      <c r="J26">
        <f t="shared" si="2"/>
        <v>1.5137307434695253</v>
      </c>
      <c r="K26">
        <f>(((K16-$N$10)/0.2986))*3</f>
        <v>2.618888144675152</v>
      </c>
      <c r="L26">
        <f t="shared" si="2"/>
        <v>3.6637642330877442</v>
      </c>
      <c r="M26">
        <f t="shared" si="2"/>
        <v>2.9906229068988619</v>
      </c>
      <c r="O26" t="s">
        <v>25</v>
      </c>
      <c r="P26">
        <v>0.5</v>
      </c>
    </row>
    <row r="27" spans="1:20" x14ac:dyDescent="0.3">
      <c r="A27" s="14"/>
      <c r="B27" s="15">
        <v>1</v>
      </c>
      <c r="C27" s="15"/>
      <c r="D27" s="15"/>
      <c r="E27" s="15">
        <v>1</v>
      </c>
      <c r="F27" s="15" t="s">
        <v>26</v>
      </c>
      <c r="G27" s="15"/>
      <c r="H27" s="15">
        <v>1</v>
      </c>
      <c r="I27" s="15"/>
      <c r="J27" s="15"/>
      <c r="K27" s="15">
        <v>1</v>
      </c>
      <c r="L27" s="15"/>
      <c r="M27" s="15"/>
      <c r="O27">
        <v>10</v>
      </c>
      <c r="P27">
        <v>0.504</v>
      </c>
    </row>
    <row r="28" spans="1:20" x14ac:dyDescent="0.3">
      <c r="A28" s="15" t="s">
        <v>24</v>
      </c>
      <c r="B28" s="16">
        <v>0.66</v>
      </c>
      <c r="C28" s="16"/>
      <c r="D28" s="16"/>
      <c r="E28" s="16">
        <v>1.32</v>
      </c>
      <c r="F28" s="16"/>
      <c r="G28" s="16"/>
      <c r="H28" s="16">
        <v>3.3</v>
      </c>
      <c r="I28" s="16"/>
      <c r="J28" s="16"/>
      <c r="K28" s="16">
        <v>6.6</v>
      </c>
      <c r="L28" s="16"/>
      <c r="M28" s="16"/>
      <c r="O28">
        <v>25</v>
      </c>
      <c r="P28">
        <v>0.48</v>
      </c>
    </row>
    <row r="29" spans="1:20" x14ac:dyDescent="0.3">
      <c r="A29" s="15">
        <v>0</v>
      </c>
      <c r="B29" s="17">
        <f>(((($B$21-B22)/1000)*50)*1000)/(($P$26))</f>
        <v>7.1699039964277622</v>
      </c>
      <c r="C29" s="17">
        <f>(((($B$21-C22)/1000)*50)*1000)/(($P$26))</f>
        <v>9.5141772717124091</v>
      </c>
      <c r="D29" s="17">
        <f>(((($B$21-D22)/1000)*50)*1000)/(($P$26))</f>
        <v>22.240232194686296</v>
      </c>
      <c r="E29" s="17">
        <f>(((($G$21-E22)/1000)*50)*1000)/($P$26)</f>
        <v>67.476668899307867</v>
      </c>
      <c r="F29" s="17">
        <f>(((($G$21-F22)/1000)*50)*1000)/($P$26)</f>
        <v>79.867827640098227</v>
      </c>
      <c r="G29" s="17">
        <f>(((($G$21-G22)/1000)*50)*1000)/($P$26)</f>
        <v>55.420406340701021</v>
      </c>
      <c r="H29" s="17">
        <f>(((($J$21-H22)/1000)*50)*1000)/($P$26)</f>
        <v>137.43469524447414</v>
      </c>
      <c r="I29" s="17">
        <f>(((($J$21-I22)/1000)*50)*1000)/($P$26)</f>
        <v>144.46751507032812</v>
      </c>
      <c r="J29" s="17">
        <f>(((($J$21-J22)/1000)*50)*1000)/($P$26)</f>
        <v>99.256530475552481</v>
      </c>
      <c r="K29" s="17">
        <f>(((($M$21-K22)/1000)*50)*1000)/($P$26)</f>
        <v>135.88747488278622</v>
      </c>
      <c r="L29" s="17">
        <f>(((($M$21-L22)/1000)*50)*1000)/($P$26)</f>
        <v>120.81714668452771</v>
      </c>
      <c r="M29" s="17">
        <f>(((($M$21-M22)/1000)*50)*1000)/($P$26)</f>
        <v>140.91091761553915</v>
      </c>
      <c r="O29">
        <v>50</v>
      </c>
      <c r="P29">
        <v>0.46</v>
      </c>
    </row>
    <row r="30" spans="1:20" x14ac:dyDescent="0.3">
      <c r="A30" s="15">
        <v>10</v>
      </c>
      <c r="B30" s="17">
        <f>(((($B$21-B23)/1000)*50)*1000)/(($P$27))</f>
        <v>20.40253103548481</v>
      </c>
      <c r="C30" s="17">
        <f>(((($B$21-C23)/1000)*50)*1000)/(($P$27))</f>
        <v>30.701917590732034</v>
      </c>
      <c r="D30" s="17">
        <f>(((($B$21-D23)/1000)*50)*1000)/(($P$27))</f>
        <v>36.349968282319232</v>
      </c>
      <c r="E30" s="17">
        <f>(((($G$21-E23)/1000)*50)*1000)/($P$27)</f>
        <v>72.589190472646592</v>
      </c>
      <c r="F30" s="17">
        <f>(((($G$21-F23)/1000)*50)*1000)/($P$28)</f>
        <v>79.707151894023937</v>
      </c>
      <c r="G30" s="17">
        <f>(((($G$21-G23)/1000)*50)*1000)/($P$27)</f>
        <v>66.941139781059391</v>
      </c>
      <c r="H30" s="17">
        <f>(((($J$21-H23)/1000)*50)*1000)/($P$27)</f>
        <v>188.17311474712673</v>
      </c>
      <c r="I30" s="17">
        <f>(((($J$21-I23)/1000)*50)*1000)/($P$27)</f>
        <v>135.34722886698765</v>
      </c>
      <c r="J30" s="17">
        <f>(((($J$21-J23)/1000)*50)*1000)/($P$27)</f>
        <v>150.29795128589495</v>
      </c>
      <c r="K30" s="17">
        <f>(((($M$21-K23)/1000)*50)*1000)/($P$27)</f>
        <v>353.08955017595338</v>
      </c>
      <c r="L30" s="17">
        <f>(((($M$21-L23)/1000)*50)*1000)/($P$27)</f>
        <v>306.24395326337708</v>
      </c>
      <c r="M30" s="17">
        <f>(((($M$21-M23)/1000)*50)*1000)/($P$27)</f>
        <v>315.21438671472151</v>
      </c>
      <c r="O30">
        <v>100</v>
      </c>
      <c r="P30">
        <v>0.44800000000000001</v>
      </c>
    </row>
    <row r="31" spans="1:20" x14ac:dyDescent="0.3">
      <c r="A31" s="15">
        <v>25</v>
      </c>
      <c r="B31" s="17">
        <f>(((($B$21-B24)/1000)*50)*1000)/(($P$28))</f>
        <v>15.492204361092488</v>
      </c>
      <c r="C31" s="17">
        <f>(((($B$21-C24)/1000)*50)*1000)/(($P$28))</f>
        <v>21.422657587259049</v>
      </c>
      <c r="D31" s="17">
        <f>(((($B$21-D24)/1000)*50)*1000)/(($P$28))</f>
        <v>23.864608915680574</v>
      </c>
      <c r="E31" s="17">
        <f>(((($G$21-E24)/1000)*50)*1000)/($P$28)</f>
        <v>60.171541266651765</v>
      </c>
      <c r="F31" s="17">
        <f>(((($G$21-F24)/1000)*50)*1000)/($P$28)</f>
        <v>61.218091835975279</v>
      </c>
      <c r="G31" s="17">
        <f>(((($G$21-G24)/1000)*50)*1000)/($P$28)</f>
        <v>42.031331398377603</v>
      </c>
      <c r="H31" s="17">
        <f>(((($J$21-H24)/1000)*50)*1000)/($P$28)</f>
        <v>169.3249051127483</v>
      </c>
      <c r="I31" s="17">
        <f>(((($J$21-I24)/1000)*50)*1000)/($P$28)</f>
        <v>171.41800625139527</v>
      </c>
      <c r="J31" s="17">
        <f>(((($J$21-J24)/1000)*50)*1000)/($P$28)</f>
        <v>194.44211877651253</v>
      </c>
      <c r="K31" s="17">
        <f>(((($M$21-K24)/1000)*50)*1000)/($P$28)</f>
        <v>357.13887028354537</v>
      </c>
      <c r="L31" s="17">
        <f>(((($M$21-L24)/1000)*50)*1000)/($P$28)</f>
        <v>324.69580263451655</v>
      </c>
      <c r="M31" s="17">
        <f>(((($M$21-M24)/1000)*50)*1000)/($P$28)</f>
        <v>363.41817369948632</v>
      </c>
    </row>
    <row r="32" spans="1:20" x14ac:dyDescent="0.3">
      <c r="A32" s="15">
        <v>50</v>
      </c>
      <c r="B32" s="17">
        <f>(((($B$21-B25)/1000)*50)*1000)/(($P$29))</f>
        <v>5.6092683731811119</v>
      </c>
      <c r="C32" s="17">
        <f>(((($B$21-C25)/1000)*50)*1000)/(($P$29))</f>
        <v>9.6134618558101756</v>
      </c>
      <c r="D32" s="17">
        <f>(((($B$21-D25)/1000)*50)*1000)/(($P$29))</f>
        <v>19.44193676771793</v>
      </c>
      <c r="E32" s="17">
        <f>(((($G$21-E25)/1000)*50)*1000)/($P$29)</f>
        <v>63.51573041342688</v>
      </c>
      <c r="F32" s="17">
        <f>(((($G$21-F25)/1000)*50)*1000)/($P$29)</f>
        <v>60.603589698787552</v>
      </c>
      <c r="G32" s="17">
        <f>(((($G$21-G25)/1000)*50)*1000)/($P$29)</f>
        <v>47.134938893580632</v>
      </c>
      <c r="H32" s="17">
        <f>(((($J$21-H25)/1000)*50)*1000)/($P$29)</f>
        <v>173.41069920498546</v>
      </c>
      <c r="I32" s="17">
        <f>(((($J$21-I25)/1000)*50)*1000)/($P$29)</f>
        <v>143.92527446926229</v>
      </c>
      <c r="J32" s="17">
        <f>(((($J$21-J25)/1000)*50)*1000)/($P$29)</f>
        <v>155.93785491714954</v>
      </c>
      <c r="K32" s="17">
        <f>(((($M$21-K25)/1000)*50)*1000)/($P$29)</f>
        <v>382.49512216430287</v>
      </c>
      <c r="L32" s="17">
        <f>(((($M$21-L25)/1000)*50)*1000)/($P$29)</f>
        <v>294.03884795713299</v>
      </c>
      <c r="M32" s="17">
        <f>(((($M$21-M25)/1000)*50)*1000)/($P$29)</f>
        <v>378.1269110923439</v>
      </c>
    </row>
    <row r="33" spans="1:16" x14ac:dyDescent="0.3">
      <c r="A33" s="15">
        <v>100</v>
      </c>
      <c r="B33" s="17">
        <f>(((($B$21-B26)/1000)*50)*1000)/(($P$30))</f>
        <v>16.225022326412116</v>
      </c>
      <c r="C33" s="17">
        <f>(((($B$21-C26)/1000)*50)*1000)/(($P$30))</f>
        <v>31.549512805792098</v>
      </c>
      <c r="D33" s="17">
        <f>(((($B$21-D26)/1000)*50)*1000)/(($P$30))</f>
        <v>19.962702931138946</v>
      </c>
      <c r="E33" s="17">
        <f>(((($G$21-E26)/1000)*50)*1000)/($P$30)</f>
        <v>40.548352629732392</v>
      </c>
      <c r="F33" s="17">
        <f>(((($G$21-F26)/1000)*50)*1000)/($P$30)</f>
        <v>44.286033234459225</v>
      </c>
      <c r="G33" s="17">
        <f>(((($G$21-G26)/1000)*50)*1000)/($P$30)</f>
        <v>46.154873536822635</v>
      </c>
      <c r="H33" s="17">
        <f>(((($J$21-H26)/1000)*50)*1000)/($P$30)</f>
        <v>229.63562099320632</v>
      </c>
      <c r="I33" s="17">
        <f>(((($J$21-I26)/1000)*50)*1000)/($P$30)</f>
        <v>209.45214572768148</v>
      </c>
      <c r="J33" s="17">
        <f>(((($J$21-J26)/1000)*50)*1000)/($P$30)</f>
        <v>199.36040809491902</v>
      </c>
      <c r="K33" s="17">
        <f>(((($M$21-K26)/1000)*50)*1000)/($P$30)</f>
        <v>444.32051956750524</v>
      </c>
      <c r="L33" s="17">
        <f>(((($M$21-L26)/1000)*50)*1000)/($P$30)</f>
        <v>327.70488470002851</v>
      </c>
      <c r="M33" s="17">
        <f>(((($M$21-M26)/1000)*50)*1000)/($P$30)</f>
        <v>402.83226485503764</v>
      </c>
    </row>
    <row r="34" spans="1:16" x14ac:dyDescent="0.3">
      <c r="A34" s="18"/>
      <c r="B34" s="18">
        <v>1</v>
      </c>
      <c r="C34" s="18"/>
      <c r="D34" s="18"/>
      <c r="E34" s="18">
        <v>1</v>
      </c>
      <c r="F34" s="18" t="s">
        <v>27</v>
      </c>
      <c r="G34" s="18"/>
      <c r="H34" s="18">
        <v>1</v>
      </c>
      <c r="I34" s="18"/>
      <c r="J34" s="18"/>
      <c r="K34" s="18">
        <v>1</v>
      </c>
      <c r="L34" s="18"/>
      <c r="M34" s="18"/>
    </row>
    <row r="35" spans="1:16" x14ac:dyDescent="0.3">
      <c r="A35" s="18" t="s">
        <v>24</v>
      </c>
      <c r="B35" s="18">
        <v>0.66</v>
      </c>
      <c r="C35" s="18"/>
      <c r="D35" s="18"/>
      <c r="E35" s="18">
        <v>1.32</v>
      </c>
      <c r="F35" s="18"/>
      <c r="G35" s="18"/>
      <c r="H35" s="18">
        <v>3.3</v>
      </c>
      <c r="I35" s="18"/>
      <c r="J35" s="18"/>
      <c r="K35" s="18">
        <v>6.6</v>
      </c>
      <c r="L35" s="18"/>
      <c r="M35" s="18"/>
    </row>
    <row r="36" spans="1:16" x14ac:dyDescent="0.3">
      <c r="A36" s="18">
        <v>0</v>
      </c>
      <c r="B36" s="18">
        <v>2.3899679988092499</v>
      </c>
      <c r="C36" s="18">
        <v>3.1713924239041362</v>
      </c>
      <c r="D36" s="18">
        <v>7.4134107315620987</v>
      </c>
      <c r="E36" s="18">
        <v>22.492222966435957</v>
      </c>
      <c r="F36" s="18">
        <v>26.622609213366076</v>
      </c>
      <c r="G36" s="18">
        <v>18.473468780233674</v>
      </c>
      <c r="H36" s="18">
        <v>45.811565081491381</v>
      </c>
      <c r="I36" s="18">
        <v>48.155838356776037</v>
      </c>
      <c r="J36" s="18">
        <v>33.085510158517494</v>
      </c>
      <c r="K36" s="18">
        <v>45.295824960928741</v>
      </c>
      <c r="L36" s="18">
        <v>40.272382228175907</v>
      </c>
      <c r="M36" s="18">
        <v>46.970305871846385</v>
      </c>
      <c r="N36">
        <f>AVERAGE(H36:J36)</f>
        <v>42.350971198928299</v>
      </c>
      <c r="O36">
        <f>AVERAGE(K36:M36)</f>
        <v>44.179504353650344</v>
      </c>
    </row>
    <row r="37" spans="1:16" x14ac:dyDescent="0.3">
      <c r="A37" s="18">
        <v>10</v>
      </c>
      <c r="B37" s="18">
        <v>6.8552504279228961</v>
      </c>
      <c r="C37" s="18">
        <v>10.315844310485963</v>
      </c>
      <c r="D37" s="18">
        <v>12.213589342859263</v>
      </c>
      <c r="E37" s="18">
        <v>24.389967998809254</v>
      </c>
      <c r="F37" s="18">
        <v>25.506288606087661</v>
      </c>
      <c r="G37" s="18">
        <v>22.492222966435957</v>
      </c>
      <c r="H37" s="18">
        <v>63.226166555034581</v>
      </c>
      <c r="I37" s="18">
        <v>45.476668899307846</v>
      </c>
      <c r="J37" s="18">
        <v>50.500111632060708</v>
      </c>
      <c r="K37" s="18">
        <v>118.63808885912033</v>
      </c>
      <c r="L37" s="18">
        <v>102.8979682964947</v>
      </c>
      <c r="M37" s="18">
        <v>105.91203393614643</v>
      </c>
      <c r="N37">
        <f>AVERAGE(H37:J37)</f>
        <v>53.067649028801043</v>
      </c>
      <c r="O37">
        <f>AVERAGE(K37:M37)</f>
        <v>109.14936369725382</v>
      </c>
    </row>
    <row r="38" spans="1:16" x14ac:dyDescent="0.3">
      <c r="A38" s="18">
        <v>25</v>
      </c>
      <c r="B38" s="18">
        <v>4.957505395549596</v>
      </c>
      <c r="C38" s="18">
        <v>6.8552504279228961</v>
      </c>
      <c r="D38" s="18">
        <v>7.6366748530177837</v>
      </c>
      <c r="E38" s="18">
        <v>19.254893205328564</v>
      </c>
      <c r="F38" s="18">
        <v>19.589789387512088</v>
      </c>
      <c r="G38" s="18">
        <v>13.450026047480833</v>
      </c>
      <c r="H38" s="18">
        <v>54.183969636079446</v>
      </c>
      <c r="I38" s="18">
        <v>54.853762000446487</v>
      </c>
      <c r="J38" s="18">
        <v>62.221478008484006</v>
      </c>
      <c r="K38" s="18">
        <v>114.2844384907345</v>
      </c>
      <c r="L38" s="18">
        <v>103.90265684304529</v>
      </c>
      <c r="M38" s="18">
        <v>116.29381558383562</v>
      </c>
      <c r="N38">
        <f>AVERAGE(H38:J38)</f>
        <v>57.086403215003315</v>
      </c>
      <c r="O38">
        <f>AVERAGE(K38:M38)</f>
        <v>111.49363697253847</v>
      </c>
    </row>
    <row r="39" spans="1:16" x14ac:dyDescent="0.3">
      <c r="A39" s="18">
        <v>50</v>
      </c>
      <c r="B39" s="18">
        <v>1.7201756344422077</v>
      </c>
      <c r="C39" s="18">
        <v>2.9481283024484539</v>
      </c>
      <c r="D39" s="18">
        <v>5.9621939421001651</v>
      </c>
      <c r="E39" s="18">
        <v>19.478157326784245</v>
      </c>
      <c r="F39" s="18">
        <v>18.585100840961516</v>
      </c>
      <c r="G39" s="18">
        <v>14.454714594031394</v>
      </c>
      <c r="H39" s="18">
        <v>53.179281089528878</v>
      </c>
      <c r="I39" s="18">
        <v>44.137084170573765</v>
      </c>
      <c r="J39" s="18">
        <v>47.820942174592524</v>
      </c>
      <c r="K39" s="18">
        <v>117.29850413038622</v>
      </c>
      <c r="L39" s="18">
        <v>90.171913373520795</v>
      </c>
      <c r="M39" s="18">
        <v>115.95891940165212</v>
      </c>
      <c r="N39">
        <f>AVERAGE(H39:J39)</f>
        <v>48.379102478231722</v>
      </c>
      <c r="O39">
        <f>AVERAGE(K39:M39)</f>
        <v>107.80977896851971</v>
      </c>
    </row>
    <row r="40" spans="1:16" x14ac:dyDescent="0.3">
      <c r="A40" s="18">
        <v>100</v>
      </c>
      <c r="B40" s="19">
        <v>4.8458733348217526</v>
      </c>
      <c r="C40" s="19">
        <v>9.4227878246632404</v>
      </c>
      <c r="D40" s="19">
        <v>5.9621939421001651</v>
      </c>
      <c r="E40" s="18">
        <v>12.110441318746743</v>
      </c>
      <c r="F40" s="18">
        <v>13.226761926025155</v>
      </c>
      <c r="G40" s="18">
        <v>13.78492222966436</v>
      </c>
      <c r="H40" s="18">
        <v>68.584505469970949</v>
      </c>
      <c r="I40" s="18">
        <v>62.556374190667533</v>
      </c>
      <c r="J40" s="18">
        <v>59.542308551015815</v>
      </c>
      <c r="K40" s="18">
        <v>132.70372851082823</v>
      </c>
      <c r="L40" s="18">
        <v>97.874525563741841</v>
      </c>
      <c r="M40" s="18">
        <v>120.31256977003791</v>
      </c>
      <c r="N40">
        <f>AVERAGE(H40:J40)</f>
        <v>63.561062737218101</v>
      </c>
      <c r="O40">
        <f>AVERAGE(K40:M40)</f>
        <v>116.96360794820265</v>
      </c>
    </row>
    <row r="42" spans="1:16" x14ac:dyDescent="0.3">
      <c r="B42" s="20">
        <v>1</v>
      </c>
      <c r="C42" s="20">
        <v>2</v>
      </c>
      <c r="D42" s="20">
        <v>3</v>
      </c>
      <c r="E42" s="20">
        <v>1</v>
      </c>
      <c r="F42" s="20">
        <v>2</v>
      </c>
      <c r="G42" s="20">
        <v>3</v>
      </c>
      <c r="H42" t="s">
        <v>28</v>
      </c>
    </row>
    <row r="43" spans="1:16" x14ac:dyDescent="0.3">
      <c r="A43" t="s">
        <v>29</v>
      </c>
      <c r="B43" t="s">
        <v>30</v>
      </c>
      <c r="E43" t="s">
        <v>26</v>
      </c>
      <c r="H43" t="s">
        <v>30</v>
      </c>
      <c r="I43" t="s">
        <v>26</v>
      </c>
      <c r="J43" t="s">
        <v>15</v>
      </c>
    </row>
    <row r="44" spans="1:16" x14ac:dyDescent="0.3">
      <c r="B44">
        <v>0.188300960035722</v>
      </c>
      <c r="C44">
        <v>0.164858227282876</v>
      </c>
      <c r="D44">
        <v>0.137597678053137</v>
      </c>
      <c r="E44">
        <v>7.1699039964277622</v>
      </c>
      <c r="F44">
        <v>9.5141772717124091</v>
      </c>
      <c r="G44">
        <v>22.240232194686296</v>
      </c>
      <c r="H44" s="21">
        <f t="shared" ref="H44:H63" si="5">AVERAGE(B44:D44)</f>
        <v>0.16358562179057831</v>
      </c>
      <c r="I44" s="21">
        <f>AVERAGE(E44:G44)</f>
        <v>12.974771154275489</v>
      </c>
      <c r="J44">
        <f>_xlfn.STDEV.P(E44:G44)</f>
        <v>6.62120233370704</v>
      </c>
      <c r="K44">
        <f t="shared" ref="K44:K63" si="6">_xlfn.STDEV.P(B44:D44)</f>
        <v>2.0719078880839299E-2</v>
      </c>
      <c r="M44">
        <v>0.16358562179057831</v>
      </c>
      <c r="N44">
        <v>12.974771154275489</v>
      </c>
      <c r="O44">
        <v>2.0719078880839299E-2</v>
      </c>
      <c r="P44">
        <v>6.62120233370704</v>
      </c>
    </row>
    <row r="45" spans="1:16" x14ac:dyDescent="0.3">
      <c r="B45">
        <v>0.64523331100692138</v>
      </c>
      <c r="C45">
        <v>0.52132172359901785</v>
      </c>
      <c r="D45">
        <v>0.76579593659298983</v>
      </c>
      <c r="E45">
        <v>67.476668899307867</v>
      </c>
      <c r="F45">
        <v>79.867827640098227</v>
      </c>
      <c r="G45">
        <v>55.420406340701021</v>
      </c>
      <c r="H45" s="21">
        <f t="shared" si="5"/>
        <v>0.64411699039964299</v>
      </c>
      <c r="I45" s="21">
        <f t="shared" ref="I45:I63" si="7">AVERAGE(E45:G45)</f>
        <v>67.58830096003571</v>
      </c>
      <c r="J45">
        <f t="shared" ref="J45:J63" si="8">_xlfn.STDEV.P(E45:G45)</f>
        <v>9.9809300947788042</v>
      </c>
      <c r="K45">
        <f t="shared" si="6"/>
        <v>9.9809300947787907E-2</v>
      </c>
      <c r="M45">
        <v>0.64411699039964299</v>
      </c>
      <c r="N45">
        <v>67.58830096003571</v>
      </c>
      <c r="O45">
        <v>9.9809300947787907E-2</v>
      </c>
      <c r="P45">
        <v>9.9809300947788042</v>
      </c>
    </row>
    <row r="46" spans="1:16" x14ac:dyDescent="0.3">
      <c r="B46">
        <v>1.9256530475552585</v>
      </c>
      <c r="C46">
        <v>1.8553248492967185</v>
      </c>
      <c r="D46">
        <v>2.3074346952444751</v>
      </c>
      <c r="E46">
        <v>137.43469524447414</v>
      </c>
      <c r="F46">
        <v>144.46751507032812</v>
      </c>
      <c r="G46">
        <v>99.256530475552481</v>
      </c>
      <c r="H46" s="21">
        <f t="shared" si="5"/>
        <v>2.0294708640321506</v>
      </c>
      <c r="I46" s="21">
        <f t="shared" si="7"/>
        <v>127.0529135967849</v>
      </c>
      <c r="J46">
        <f t="shared" si="8"/>
        <v>19.863607001121117</v>
      </c>
      <c r="K46">
        <f t="shared" si="6"/>
        <v>0.19863607001121139</v>
      </c>
      <c r="M46">
        <v>2.0294708640321506</v>
      </c>
      <c r="N46">
        <v>127.0529135967849</v>
      </c>
      <c r="O46">
        <v>0.19863607001121139</v>
      </c>
      <c r="P46">
        <v>19.863607001121117</v>
      </c>
    </row>
    <row r="47" spans="1:16" x14ac:dyDescent="0.3">
      <c r="B47">
        <v>5.2411252511721376</v>
      </c>
      <c r="C47">
        <v>5.3918285331547224</v>
      </c>
      <c r="D47">
        <v>5.1908908238446081</v>
      </c>
      <c r="E47">
        <v>135.88747488278622</v>
      </c>
      <c r="F47">
        <v>120.81714668452771</v>
      </c>
      <c r="G47">
        <v>140.91091761553915</v>
      </c>
      <c r="H47" s="21">
        <f t="shared" si="5"/>
        <v>5.2746148693904891</v>
      </c>
      <c r="I47" s="21">
        <f t="shared" si="7"/>
        <v>132.53851306095103</v>
      </c>
      <c r="J47">
        <f t="shared" si="8"/>
        <v>8.5382108399075545</v>
      </c>
      <c r="K47">
        <f t="shared" si="6"/>
        <v>8.5382108399075521E-2</v>
      </c>
      <c r="M47">
        <v>5.2746148693904891</v>
      </c>
      <c r="N47">
        <v>132.53851306095103</v>
      </c>
      <c r="O47">
        <v>8.5382108399075521E-2</v>
      </c>
      <c r="P47">
        <v>8.5382108399075545</v>
      </c>
    </row>
    <row r="48" spans="1:16" x14ac:dyDescent="0.3">
      <c r="A48">
        <v>10</v>
      </c>
      <c r="B48">
        <v>0.45434248716231318</v>
      </c>
      <c r="C48">
        <v>0.35052467068542115</v>
      </c>
      <c r="D48">
        <v>0.29359231971422217</v>
      </c>
      <c r="E48">
        <v>20.40253103548481</v>
      </c>
      <c r="F48">
        <v>30.701917590732034</v>
      </c>
      <c r="G48">
        <v>36.349968282319232</v>
      </c>
      <c r="H48" s="21">
        <f t="shared" si="5"/>
        <v>0.36615315918731883</v>
      </c>
      <c r="I48" s="21">
        <f t="shared" si="7"/>
        <v>29.15147230284536</v>
      </c>
      <c r="J48">
        <f t="shared" si="8"/>
        <v>6.602176364829905</v>
      </c>
      <c r="K48">
        <f t="shared" si="6"/>
        <v>6.6549937757485411E-2</v>
      </c>
      <c r="M48">
        <v>0.36615315918731883</v>
      </c>
      <c r="N48">
        <v>29.15147230284536</v>
      </c>
      <c r="O48">
        <v>6.6549937757485411E-2</v>
      </c>
      <c r="P48">
        <v>6.602176364829905</v>
      </c>
    </row>
    <row r="49" spans="1:16" x14ac:dyDescent="0.3">
      <c r="B49">
        <v>0.58830096003572241</v>
      </c>
      <c r="C49">
        <v>0.55481134181737024</v>
      </c>
      <c r="D49">
        <v>0.64523331100692138</v>
      </c>
      <c r="E49">
        <v>72.589190472646592</v>
      </c>
      <c r="F49">
        <v>79.707151894023937</v>
      </c>
      <c r="G49">
        <v>66.941139781059391</v>
      </c>
      <c r="H49" s="21">
        <f t="shared" si="5"/>
        <v>0.59611520428667131</v>
      </c>
      <c r="I49" s="21">
        <f t="shared" si="7"/>
        <v>73.079160715909964</v>
      </c>
      <c r="J49">
        <f t="shared" si="8"/>
        <v>5.2232058767613889</v>
      </c>
      <c r="K49">
        <f t="shared" si="6"/>
        <v>3.7325861793481747E-2</v>
      </c>
      <c r="M49">
        <v>0.59611520428667131</v>
      </c>
      <c r="N49">
        <v>73.079160715909964</v>
      </c>
      <c r="O49">
        <v>3.7325861793481747E-2</v>
      </c>
      <c r="P49">
        <v>5.2232058767613889</v>
      </c>
    </row>
    <row r="50" spans="1:16" x14ac:dyDescent="0.3">
      <c r="B50">
        <v>1.4032150033489623</v>
      </c>
      <c r="C50">
        <v>1.9356999330207643</v>
      </c>
      <c r="D50">
        <v>1.7849966510381787</v>
      </c>
      <c r="E50">
        <v>188.17311474712673</v>
      </c>
      <c r="F50">
        <v>135.34722886698765</v>
      </c>
      <c r="G50">
        <v>150.29795128589495</v>
      </c>
      <c r="H50" s="21">
        <f t="shared" si="5"/>
        <v>1.7079705291359684</v>
      </c>
      <c r="I50" s="21">
        <f t="shared" si="7"/>
        <v>157.93943163333645</v>
      </c>
      <c r="J50">
        <f t="shared" si="8"/>
        <v>22.232674470706812</v>
      </c>
      <c r="K50">
        <f t="shared" si="6"/>
        <v>0.22410535866472511</v>
      </c>
      <c r="M50">
        <v>1.7079705291359684</v>
      </c>
      <c r="N50">
        <v>157.93943163333645</v>
      </c>
      <c r="O50">
        <v>0.22410535866472511</v>
      </c>
      <c r="P50">
        <v>22.232674470706812</v>
      </c>
    </row>
    <row r="51" spans="1:16" x14ac:dyDescent="0.3">
      <c r="B51">
        <v>3.04085733422639</v>
      </c>
      <c r="C51">
        <v>3.5130609511051585</v>
      </c>
      <c r="D51">
        <v>3.4226389819156067</v>
      </c>
      <c r="E51">
        <v>353.08955017595338</v>
      </c>
      <c r="F51">
        <v>306.24395326337708</v>
      </c>
      <c r="G51">
        <v>315.21438671472151</v>
      </c>
      <c r="H51" s="21">
        <f t="shared" si="5"/>
        <v>3.3255190890823854</v>
      </c>
      <c r="I51" s="21">
        <f t="shared" si="7"/>
        <v>324.84929671801734</v>
      </c>
      <c r="J51">
        <f t="shared" si="8"/>
        <v>20.301906406420748</v>
      </c>
      <c r="K51">
        <f t="shared" si="6"/>
        <v>0.20464321657672085</v>
      </c>
      <c r="M51">
        <v>3.3255190890823854</v>
      </c>
      <c r="N51">
        <v>324.84929671801734</v>
      </c>
      <c r="O51">
        <v>0.20464321657672085</v>
      </c>
      <c r="P51">
        <v>20.301906406420748</v>
      </c>
    </row>
    <row r="52" spans="1:16" x14ac:dyDescent="0.3">
      <c r="A52">
        <v>25</v>
      </c>
      <c r="B52">
        <v>0.51127483813351216</v>
      </c>
      <c r="C52">
        <v>0.45434248716231318</v>
      </c>
      <c r="D52">
        <v>0.43089975440946654</v>
      </c>
      <c r="E52">
        <v>15.492204361092488</v>
      </c>
      <c r="F52">
        <v>21.422657587259049</v>
      </c>
      <c r="G52">
        <v>23.864608915680574</v>
      </c>
      <c r="H52" s="21">
        <f>AVERAGE(B52:D52)</f>
        <v>0.46550569323509733</v>
      </c>
      <c r="I52" s="21">
        <f t="shared" si="7"/>
        <v>20.259823621344037</v>
      </c>
      <c r="J52">
        <f t="shared" si="8"/>
        <v>3.5155299866578789</v>
      </c>
      <c r="K52">
        <f t="shared" si="6"/>
        <v>3.3749087871915578E-2</v>
      </c>
      <c r="M52">
        <v>0.46550569323509733</v>
      </c>
      <c r="N52">
        <v>20.259823621344037</v>
      </c>
      <c r="O52">
        <v>3.3749087871915578E-2</v>
      </c>
      <c r="P52">
        <v>3.5155299866578789</v>
      </c>
    </row>
    <row r="53" spans="1:16" x14ac:dyDescent="0.3">
      <c r="B53">
        <v>0.74235320384014314</v>
      </c>
      <c r="C53">
        <v>0.73230631837463744</v>
      </c>
      <c r="D53">
        <v>0.91649921857557504</v>
      </c>
      <c r="E53">
        <v>60.171541266651765</v>
      </c>
      <c r="F53">
        <v>61.218091835975279</v>
      </c>
      <c r="G53">
        <v>42.031331398377603</v>
      </c>
      <c r="H53" s="21">
        <f t="shared" si="5"/>
        <v>0.79705291359678521</v>
      </c>
      <c r="I53" s="21">
        <f t="shared" si="7"/>
        <v>54.473654833668213</v>
      </c>
      <c r="J53">
        <f t="shared" si="8"/>
        <v>8.8084193199772827</v>
      </c>
      <c r="K53">
        <f t="shared" si="6"/>
        <v>8.4560825471782342E-2</v>
      </c>
      <c r="M53">
        <v>0.79705291359678521</v>
      </c>
      <c r="N53">
        <v>54.473654833668213</v>
      </c>
      <c r="O53">
        <v>8.4560825471782342E-2</v>
      </c>
      <c r="P53">
        <v>8.8084193199772827</v>
      </c>
    </row>
    <row r="54" spans="1:16" x14ac:dyDescent="0.3">
      <c r="B54">
        <v>1.6744809109176164</v>
      </c>
      <c r="C54">
        <v>1.6543871399866052</v>
      </c>
      <c r="D54">
        <v>1.4333556597454797</v>
      </c>
      <c r="E54">
        <v>169.3249051127483</v>
      </c>
      <c r="F54">
        <v>171.41800625139527</v>
      </c>
      <c r="G54">
        <v>194.44211877651253</v>
      </c>
      <c r="H54" s="21">
        <f t="shared" si="5"/>
        <v>1.5874079035499005</v>
      </c>
      <c r="I54" s="21">
        <f t="shared" si="7"/>
        <v>178.39501004688535</v>
      </c>
      <c r="J54">
        <f t="shared" si="8"/>
        <v>11.379148826677344</v>
      </c>
      <c r="K54">
        <f t="shared" si="6"/>
        <v>0.10923982873610248</v>
      </c>
      <c r="M54">
        <v>1.5874079035499005</v>
      </c>
      <c r="N54">
        <v>178.39501004688535</v>
      </c>
      <c r="O54">
        <v>0.10923982873610248</v>
      </c>
      <c r="P54">
        <v>11.379148826677344</v>
      </c>
    </row>
    <row r="55" spans="1:16" x14ac:dyDescent="0.3">
      <c r="B55">
        <v>3.1714668452779646</v>
      </c>
      <c r="C55">
        <v>3.4829202947086411</v>
      </c>
      <c r="D55">
        <v>3.1111855324849307</v>
      </c>
      <c r="E55">
        <v>357.13887028354537</v>
      </c>
      <c r="F55">
        <v>324.69580263451655</v>
      </c>
      <c r="G55">
        <v>363.41817369948632</v>
      </c>
      <c r="H55" s="21">
        <f t="shared" si="5"/>
        <v>3.2551908908238452</v>
      </c>
      <c r="I55" s="21">
        <f t="shared" si="7"/>
        <v>348.41761553918269</v>
      </c>
      <c r="J55">
        <f t="shared" si="8"/>
        <v>16.968612562814371</v>
      </c>
      <c r="K55">
        <f t="shared" si="6"/>
        <v>0.16289868060301813</v>
      </c>
      <c r="M55">
        <v>3.2551908908238452</v>
      </c>
      <c r="N55">
        <v>348.41761553918269</v>
      </c>
      <c r="O55">
        <v>0.16289868060301813</v>
      </c>
      <c r="P55">
        <v>16.968612562814371</v>
      </c>
    </row>
    <row r="56" spans="1:16" x14ac:dyDescent="0.3">
      <c r="A56">
        <v>50</v>
      </c>
      <c r="B56">
        <v>0.6083947309667338</v>
      </c>
      <c r="C56">
        <v>0.57155615092654644</v>
      </c>
      <c r="D56">
        <v>0.48113418173699507</v>
      </c>
      <c r="E56">
        <v>5.6092683731811119</v>
      </c>
      <c r="F56">
        <v>9.6134618558101756</v>
      </c>
      <c r="G56">
        <v>19.44193676771793</v>
      </c>
      <c r="H56" s="21">
        <f t="shared" si="5"/>
        <v>0.55369502121009173</v>
      </c>
      <c r="I56" s="21">
        <f t="shared" si="7"/>
        <v>11.554888998903072</v>
      </c>
      <c r="J56">
        <f t="shared" si="8"/>
        <v>5.8116281850704494</v>
      </c>
      <c r="K56">
        <f t="shared" si="6"/>
        <v>5.346697930264812E-2</v>
      </c>
      <c r="M56">
        <v>0.55369502121009173</v>
      </c>
      <c r="N56">
        <v>11.554888998903072</v>
      </c>
      <c r="O56">
        <v>5.346697930264812E-2</v>
      </c>
      <c r="P56">
        <v>5.8116281850704494</v>
      </c>
    </row>
    <row r="57" spans="1:16" x14ac:dyDescent="0.3">
      <c r="B57">
        <v>0.73565528019647275</v>
      </c>
      <c r="C57">
        <v>0.76244697477115453</v>
      </c>
      <c r="D57">
        <v>0.88635856217905828</v>
      </c>
      <c r="E57">
        <v>63.51573041342688</v>
      </c>
      <c r="F57">
        <v>60.603589698787552</v>
      </c>
      <c r="G57">
        <v>47.134938893580632</v>
      </c>
      <c r="H57" s="21">
        <f t="shared" si="5"/>
        <v>0.79482027238222852</v>
      </c>
      <c r="I57" s="21">
        <f t="shared" si="7"/>
        <v>57.084753001931688</v>
      </c>
      <c r="J57">
        <f t="shared" si="8"/>
        <v>7.1353225331688481</v>
      </c>
      <c r="K57">
        <f t="shared" si="6"/>
        <v>6.5644967305153706E-2</v>
      </c>
      <c r="M57">
        <v>0.79482027238222852</v>
      </c>
      <c r="N57">
        <v>57.084753001931688</v>
      </c>
      <c r="O57">
        <v>6.5644967305153706E-2</v>
      </c>
      <c r="P57">
        <v>7.1353225331688481</v>
      </c>
    </row>
    <row r="58" spans="1:16" x14ac:dyDescent="0.3">
      <c r="B58">
        <v>1.7046215673141334</v>
      </c>
      <c r="C58">
        <v>1.9758874748827868</v>
      </c>
      <c r="D58">
        <v>1.8653717347622241</v>
      </c>
      <c r="E58">
        <v>173.41069920498546</v>
      </c>
      <c r="F58">
        <v>143.92527446926229</v>
      </c>
      <c r="G58">
        <v>155.93785491714954</v>
      </c>
      <c r="H58" s="21">
        <f t="shared" si="5"/>
        <v>1.8486269256530481</v>
      </c>
      <c r="I58" s="21">
        <f t="shared" si="7"/>
        <v>157.75794286379909</v>
      </c>
      <c r="J58">
        <f t="shared" si="8"/>
        <v>12.105979460901494</v>
      </c>
      <c r="K58">
        <f t="shared" si="6"/>
        <v>0.11137501104029385</v>
      </c>
      <c r="M58">
        <v>1.8486269256530481</v>
      </c>
      <c r="N58">
        <v>157.75794286379909</v>
      </c>
      <c r="O58">
        <v>0.11137501104029385</v>
      </c>
      <c r="P58">
        <v>12.105979460901494</v>
      </c>
    </row>
    <row r="59" spans="1:16" x14ac:dyDescent="0.3">
      <c r="B59">
        <v>3.0810448760884128</v>
      </c>
      <c r="C59">
        <v>3.8948425987943756</v>
      </c>
      <c r="D59">
        <v>3.121232417950436</v>
      </c>
      <c r="E59">
        <v>382.49512216430287</v>
      </c>
      <c r="F59">
        <v>294.03884795713299</v>
      </c>
      <c r="G59">
        <v>378.1269110923439</v>
      </c>
      <c r="H59" s="21">
        <f t="shared" si="5"/>
        <v>3.3657066309444077</v>
      </c>
      <c r="I59" s="21">
        <f t="shared" si="7"/>
        <v>351.55362707125988</v>
      </c>
      <c r="J59">
        <f t="shared" si="8"/>
        <v>40.708170182429122</v>
      </c>
      <c r="K59">
        <f t="shared" si="6"/>
        <v>0.37451516567834653</v>
      </c>
      <c r="M59">
        <v>3.3657066309444077</v>
      </c>
      <c r="N59">
        <v>351.55362707125988</v>
      </c>
      <c r="O59">
        <v>0.37451516567834653</v>
      </c>
      <c r="P59">
        <v>40.708170182429122</v>
      </c>
    </row>
    <row r="60" spans="1:16" x14ac:dyDescent="0.3">
      <c r="A60">
        <v>100</v>
      </c>
      <c r="B60">
        <v>0.51462379995534746</v>
      </c>
      <c r="C60">
        <v>0.37731636526010282</v>
      </c>
      <c r="D60">
        <v>0.48113418173699507</v>
      </c>
      <c r="E60">
        <v>16.225022326412116</v>
      </c>
      <c r="F60">
        <v>31.549512805792098</v>
      </c>
      <c r="G60">
        <v>19.962702931138946</v>
      </c>
      <c r="H60" s="21">
        <f t="shared" si="5"/>
        <v>0.45769144898414843</v>
      </c>
      <c r="I60" s="21">
        <f t="shared" si="7"/>
        <v>22.579079354447718</v>
      </c>
      <c r="J60">
        <f t="shared" si="8"/>
        <v>6.5240105918821918</v>
      </c>
      <c r="K60">
        <f t="shared" si="6"/>
        <v>5.8455134903264608E-2</v>
      </c>
      <c r="M60">
        <v>0.45769144898414843</v>
      </c>
      <c r="N60">
        <v>22.579079354447718</v>
      </c>
      <c r="O60">
        <v>5.8455134903264608E-2</v>
      </c>
      <c r="P60">
        <v>6.5240105918821918</v>
      </c>
    </row>
    <row r="61" spans="1:16" x14ac:dyDescent="0.3">
      <c r="B61">
        <v>0.95668676043759782</v>
      </c>
      <c r="C61">
        <v>0.92319714221924543</v>
      </c>
      <c r="D61">
        <v>0.90645233311006923</v>
      </c>
      <c r="E61">
        <v>40.548352629732392</v>
      </c>
      <c r="F61">
        <v>44.286033234459225</v>
      </c>
      <c r="G61">
        <v>46.154873536822635</v>
      </c>
      <c r="H61" s="21">
        <f t="shared" si="5"/>
        <v>0.92877874525563753</v>
      </c>
      <c r="I61" s="21">
        <f t="shared" si="7"/>
        <v>43.663086467004746</v>
      </c>
      <c r="J61">
        <f t="shared" si="8"/>
        <v>2.330853374012972</v>
      </c>
      <c r="K61">
        <f t="shared" si="6"/>
        <v>2.0884446231156231E-2</v>
      </c>
      <c r="M61">
        <v>0.92877874525563753</v>
      </c>
      <c r="N61">
        <v>43.663086467004746</v>
      </c>
      <c r="O61">
        <v>2.0884446231156231E-2</v>
      </c>
      <c r="P61">
        <v>2.330853374012972</v>
      </c>
    </row>
    <row r="62" spans="1:16" x14ac:dyDescent="0.3">
      <c r="B62">
        <v>1.2424648359008712</v>
      </c>
      <c r="C62">
        <v>1.4233087742799739</v>
      </c>
      <c r="D62">
        <v>1.5137307434695253</v>
      </c>
      <c r="E62">
        <v>229.63562099320632</v>
      </c>
      <c r="F62">
        <v>209.45214572768148</v>
      </c>
      <c r="G62">
        <v>199.36040809491902</v>
      </c>
      <c r="H62" s="21">
        <f t="shared" si="5"/>
        <v>1.393168117883457</v>
      </c>
      <c r="I62" s="21">
        <f t="shared" si="7"/>
        <v>212.81605827193562</v>
      </c>
      <c r="J62">
        <f t="shared" si="8"/>
        <v>12.586608219670037</v>
      </c>
      <c r="K62">
        <f t="shared" si="6"/>
        <v>0.11277600964824354</v>
      </c>
      <c r="M62">
        <v>1.393168117883457</v>
      </c>
      <c r="N62">
        <v>212.81605827193562</v>
      </c>
      <c r="O62">
        <v>0.11277600964824354</v>
      </c>
      <c r="P62">
        <v>12.586608219670037</v>
      </c>
    </row>
    <row r="63" spans="1:16" x14ac:dyDescent="0.3">
      <c r="B63">
        <v>2.618888144675152</v>
      </c>
      <c r="C63">
        <v>3.6637642330877442</v>
      </c>
      <c r="D63">
        <v>2.9906229068988619</v>
      </c>
      <c r="E63">
        <v>444.32051956750524</v>
      </c>
      <c r="F63">
        <v>327.70488470002851</v>
      </c>
      <c r="G63">
        <v>402.83226485503764</v>
      </c>
      <c r="H63" s="21">
        <f t="shared" si="5"/>
        <v>3.0910917615539191</v>
      </c>
      <c r="I63" s="21">
        <f t="shared" si="7"/>
        <v>391.61922304085715</v>
      </c>
      <c r="J63">
        <f t="shared" si="8"/>
        <v>48.263863665832417</v>
      </c>
      <c r="K63">
        <f t="shared" si="6"/>
        <v>0.43244421844586034</v>
      </c>
      <c r="M63">
        <v>3.0910917615539191</v>
      </c>
      <c r="N63">
        <v>391.61922304085715</v>
      </c>
      <c r="O63">
        <v>0.43244421844586034</v>
      </c>
      <c r="P63">
        <v>48.263863665832417</v>
      </c>
    </row>
    <row r="67" spans="1:15" x14ac:dyDescent="0.3">
      <c r="B67" s="2"/>
      <c r="C67" s="2"/>
      <c r="D67" s="2"/>
      <c r="E67" s="2"/>
      <c r="F67" s="2"/>
      <c r="H67" s="2"/>
      <c r="I67" s="2"/>
      <c r="J67" s="2"/>
      <c r="K67" s="2"/>
      <c r="L67" s="2"/>
      <c r="M67" s="2"/>
    </row>
    <row r="68" spans="1:15" x14ac:dyDescent="0.3">
      <c r="A68" s="12"/>
      <c r="B68" s="22"/>
      <c r="C68" s="13"/>
      <c r="D68" s="13"/>
      <c r="E68" s="13"/>
      <c r="F68" s="13"/>
      <c r="H68" s="13"/>
      <c r="I68" s="13"/>
      <c r="J68" s="13"/>
      <c r="K68" s="13"/>
      <c r="L68" s="13"/>
      <c r="M68" s="13"/>
    </row>
    <row r="69" spans="1:15" x14ac:dyDescent="0.3">
      <c r="A69" s="2"/>
      <c r="B69" s="21"/>
      <c r="E69" s="21"/>
      <c r="H69" s="21"/>
      <c r="K69" s="21"/>
    </row>
    <row r="70" spans="1:15" x14ac:dyDescent="0.3">
      <c r="A70" s="2"/>
      <c r="B70" s="21"/>
      <c r="E70" s="21"/>
      <c r="H70" s="21"/>
      <c r="K70" s="21"/>
    </row>
    <row r="71" spans="1:15" x14ac:dyDescent="0.3">
      <c r="A71" s="2"/>
      <c r="B71" s="21"/>
      <c r="E71" s="21"/>
      <c r="H71" s="21"/>
      <c r="K71" s="21"/>
    </row>
    <row r="72" spans="1:15" x14ac:dyDescent="0.3">
      <c r="A72" s="2"/>
      <c r="B72" s="21"/>
      <c r="E72" s="21"/>
      <c r="H72" s="21"/>
      <c r="K72" s="21"/>
    </row>
    <row r="73" spans="1:15" x14ac:dyDescent="0.3">
      <c r="A73" s="2"/>
      <c r="B73" s="21"/>
      <c r="E73" s="21"/>
      <c r="H73" s="21"/>
      <c r="K73" s="21"/>
    </row>
    <row r="74" spans="1:15" x14ac:dyDescent="0.3">
      <c r="B74" s="2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15" x14ac:dyDescent="0.3">
      <c r="B75" s="13"/>
      <c r="C75" s="13"/>
      <c r="E75" s="13"/>
      <c r="F75" s="13"/>
      <c r="H75" s="13"/>
      <c r="I75" s="13"/>
      <c r="K75" s="13"/>
      <c r="L75" s="13"/>
      <c r="N75" s="13"/>
      <c r="O75" s="13"/>
    </row>
    <row r="76" spans="1:15" x14ac:dyDescent="0.3">
      <c r="B76" s="21"/>
      <c r="C76" s="21"/>
      <c r="E76" s="21"/>
      <c r="F76" s="21"/>
      <c r="H76" s="21"/>
      <c r="I76" s="21"/>
      <c r="K76" s="21"/>
      <c r="L76" s="21"/>
      <c r="N76" s="21"/>
      <c r="O76" s="21"/>
    </row>
    <row r="77" spans="1:15" x14ac:dyDescent="0.3">
      <c r="B77" s="21"/>
      <c r="C77" s="21"/>
      <c r="E77" s="21"/>
      <c r="F77" s="21"/>
      <c r="H77" s="21"/>
      <c r="I77" s="21"/>
      <c r="K77" s="21"/>
      <c r="L77" s="21"/>
      <c r="N77" s="21"/>
      <c r="O77" s="21"/>
    </row>
    <row r="78" spans="1:15" x14ac:dyDescent="0.3">
      <c r="B78" s="21"/>
      <c r="C78" s="21"/>
      <c r="E78" s="21"/>
      <c r="F78" s="21"/>
      <c r="H78" s="21"/>
      <c r="I78" s="21"/>
      <c r="K78" s="21"/>
      <c r="L78" s="21"/>
      <c r="N78" s="21"/>
      <c r="O78" s="21"/>
    </row>
    <row r="79" spans="1:15" x14ac:dyDescent="0.3">
      <c r="B79" s="21"/>
      <c r="C79" s="21"/>
      <c r="E79" s="21"/>
      <c r="F79" s="21"/>
      <c r="H79" s="21"/>
      <c r="I79" s="21"/>
      <c r="K79" s="21"/>
      <c r="L79" s="21"/>
      <c r="N79" s="21"/>
      <c r="O79" s="21"/>
    </row>
    <row r="108" spans="4:5" x14ac:dyDescent="0.3">
      <c r="D108">
        <v>0</v>
      </c>
      <c r="E108">
        <f>D108/60</f>
        <v>0</v>
      </c>
    </row>
    <row r="109" spans="4:5" x14ac:dyDescent="0.3">
      <c r="D109">
        <v>15</v>
      </c>
      <c r="E109">
        <f t="shared" ref="E109:E115" si="9">D109/60</f>
        <v>0.25</v>
      </c>
    </row>
    <row r="110" spans="4:5" x14ac:dyDescent="0.3">
      <c r="D110">
        <v>30</v>
      </c>
      <c r="E110">
        <f t="shared" si="9"/>
        <v>0.5</v>
      </c>
    </row>
    <row r="111" spans="4:5" x14ac:dyDescent="0.3">
      <c r="D111">
        <v>45</v>
      </c>
      <c r="E111">
        <f t="shared" si="9"/>
        <v>0.75</v>
      </c>
    </row>
    <row r="112" spans="4:5" x14ac:dyDescent="0.3">
      <c r="D112">
        <v>60</v>
      </c>
      <c r="E112">
        <f t="shared" si="9"/>
        <v>1</v>
      </c>
    </row>
    <row r="113" spans="4:5" x14ac:dyDescent="0.3">
      <c r="D113">
        <v>120</v>
      </c>
      <c r="E113">
        <f t="shared" si="9"/>
        <v>2</v>
      </c>
    </row>
    <row r="114" spans="4:5" x14ac:dyDescent="0.3">
      <c r="D114">
        <v>240</v>
      </c>
      <c r="E114">
        <f t="shared" si="9"/>
        <v>4</v>
      </c>
    </row>
    <row r="115" spans="4:5" x14ac:dyDescent="0.3">
      <c r="D115">
        <v>1440</v>
      </c>
      <c r="E115">
        <f t="shared" si="9"/>
        <v>24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isotherm adsorp pH6</vt:lpstr>
      <vt:lpstr>isotherm adsorp pH8</vt:lpstr>
      <vt:lpstr>isotherm asdorp pH10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Califano</dc:creator>
  <cp:lastModifiedBy>Davide Califano</cp:lastModifiedBy>
  <dcterms:created xsi:type="dcterms:W3CDTF">2020-02-04T17:16:40Z</dcterms:created>
  <dcterms:modified xsi:type="dcterms:W3CDTF">2020-12-30T09:57:19Z</dcterms:modified>
</cp:coreProperties>
</file>